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Override PartName="/xl/embeddings/oleObject3.bin" ContentType="application/vnd.openxmlformats-officedocument.oleObject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No detergent" sheetId="1" r:id="rId1"/>
    <sheet name="With detergent" sheetId="2" r:id="rId2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2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7"/>
  <c r="H14"/>
  <c r="G14"/>
  <c r="I14" s="1"/>
  <c r="L13"/>
  <c r="J13"/>
  <c r="H13"/>
  <c r="G13"/>
  <c r="K13" s="1"/>
  <c r="L12"/>
  <c r="J12"/>
  <c r="H12"/>
  <c r="G12"/>
  <c r="K12" s="1"/>
  <c r="L11"/>
  <c r="J11"/>
  <c r="H11"/>
  <c r="G11"/>
  <c r="K11" s="1"/>
  <c r="L10"/>
  <c r="J10"/>
  <c r="H10"/>
  <c r="G10"/>
  <c r="I10" s="1"/>
  <c r="L9"/>
  <c r="J9"/>
  <c r="H9"/>
  <c r="G9"/>
  <c r="I9" s="1"/>
  <c r="L8"/>
  <c r="J8"/>
  <c r="H8"/>
  <c r="G8"/>
  <c r="I8" s="1"/>
  <c r="M7"/>
  <c r="L7"/>
  <c r="J7"/>
  <c r="H7"/>
  <c r="G7"/>
  <c r="I7" s="1"/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7"/>
  <c r="M9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8"/>
  <c r="M7"/>
  <c r="L8"/>
  <c r="L9"/>
  <c r="L10"/>
  <c r="L11"/>
  <c r="L12"/>
  <c r="L13"/>
  <c r="L7"/>
  <c r="J8"/>
  <c r="J9"/>
  <c r="J10"/>
  <c r="J11"/>
  <c r="J12"/>
  <c r="J13"/>
  <c r="K7"/>
  <c r="J7"/>
  <c r="I7"/>
  <c r="H8"/>
  <c r="H9"/>
  <c r="H10"/>
  <c r="I10" s="1"/>
  <c r="H11"/>
  <c r="H12"/>
  <c r="I12" s="1"/>
  <c r="H13"/>
  <c r="I13" s="1"/>
  <c r="H14"/>
  <c r="I14" s="1"/>
  <c r="H7"/>
  <c r="G8"/>
  <c r="K8" s="1"/>
  <c r="G9"/>
  <c r="K9" s="1"/>
  <c r="G10"/>
  <c r="K10" s="1"/>
  <c r="G11"/>
  <c r="K11" s="1"/>
  <c r="G12"/>
  <c r="K12" s="1"/>
  <c r="G13"/>
  <c r="K13" s="1"/>
  <c r="G14"/>
  <c r="G7"/>
  <c r="K9" i="2" l="1"/>
  <c r="K10"/>
  <c r="K7"/>
  <c r="K8"/>
  <c r="M8"/>
  <c r="I11"/>
  <c r="I12"/>
  <c r="I13"/>
  <c r="I11" i="1"/>
  <c r="I9"/>
  <c r="I8"/>
  <c r="M9" i="2" l="1"/>
  <c r="M10" l="1"/>
  <c r="M11" l="1"/>
  <c r="M12" l="1"/>
  <c r="M13" l="1"/>
  <c r="M14" l="1"/>
  <c r="M15" l="1"/>
  <c r="M16" l="1"/>
  <c r="M17" l="1"/>
  <c r="M18" l="1"/>
  <c r="M19" l="1"/>
  <c r="M20" l="1"/>
  <c r="M21" l="1"/>
  <c r="M22" l="1"/>
  <c r="M23" l="1"/>
  <c r="M24" l="1"/>
  <c r="M25" l="1"/>
  <c r="M26" l="1"/>
  <c r="M27" l="1"/>
  <c r="M28" l="1"/>
  <c r="M29" l="1"/>
  <c r="M30" l="1"/>
  <c r="M31" l="1"/>
  <c r="M32" l="1"/>
  <c r="M33" l="1"/>
  <c r="M34" l="1"/>
  <c r="M35" l="1"/>
  <c r="M36" l="1"/>
  <c r="M37" l="1"/>
</calcChain>
</file>

<file path=xl/sharedStrings.xml><?xml version="1.0" encoding="utf-8"?>
<sst xmlns="http://schemas.openxmlformats.org/spreadsheetml/2006/main" count="38" uniqueCount="21">
  <si>
    <t>ELECTION PHYSICS PRACTICAL 2020</t>
  </si>
  <si>
    <t>ELECTION CUPS</t>
  </si>
  <si>
    <t>A.French &amp; A. Chesters 21/9/2019</t>
  </si>
  <si>
    <t>Cup mass + 2x washers /g</t>
  </si>
  <si>
    <t xml:space="preserve">Sink time /s </t>
  </si>
  <si>
    <t>Mean of squares</t>
  </si>
  <si>
    <t>unknown</t>
  </si>
  <si>
    <t>Mean /s (t)</t>
  </si>
  <si>
    <t>Uncertainty /s (dt)</t>
  </si>
  <si>
    <t>Hole diameter /mm (d)</t>
  </si>
  <si>
    <t>ln(d)</t>
  </si>
  <si>
    <t>ln(t)</t>
  </si>
  <si>
    <t>400ml of water in a 600ml beaker</t>
  </si>
  <si>
    <t xml:space="preserve">Depth of water 1.2cm above rim of submerged cup </t>
  </si>
  <si>
    <t>1/d^2</t>
  </si>
  <si>
    <t>MODEL</t>
  </si>
  <si>
    <t>d /mm</t>
  </si>
  <si>
    <t>t /s</t>
  </si>
  <si>
    <t>WITH DETERGENT</t>
  </si>
  <si>
    <t>NO DETERGENT</t>
  </si>
  <si>
    <t>Mean of t squared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</si>
</sst>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1" fillId="2" borderId="0" xfId="0" applyFont="1" applyFill="1"/>
    <xf numFmtId="0" fontId="1" fillId="3" borderId="1" xfId="0" applyFont="1" applyFill="1" applyBorder="1" applyAlignment="1">
      <alignment horizontal="left" wrapText="1"/>
    </xf>
    <xf numFmtId="164" fontId="0" fillId="3" borderId="1" xfId="0" applyNumberFormat="1" applyFill="1" applyBorder="1" applyAlignment="1">
      <alignment horizontal="left"/>
    </xf>
    <xf numFmtId="164" fontId="1" fillId="3" borderId="2" xfId="0" applyNumberFormat="1" applyFont="1" applyFill="1" applyBorder="1" applyAlignment="1">
      <alignment horizontal="left" wrapText="1"/>
    </xf>
    <xf numFmtId="164" fontId="0" fillId="3" borderId="2" xfId="0" applyNumberFormat="1" applyFill="1" applyBorder="1" applyAlignment="1">
      <alignment horizontal="left"/>
    </xf>
    <xf numFmtId="0" fontId="0" fillId="4" borderId="1" xfId="0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2" fontId="0" fillId="4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2" fontId="0" fillId="2" borderId="1" xfId="0" applyNumberForma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3" fillId="6" borderId="0" xfId="0" applyFont="1" applyFill="1"/>
    <xf numFmtId="0" fontId="3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</a:rPr>
              <a:t>Sink</a:t>
            </a:r>
            <a:r>
              <a:rPr lang="en-GB" baseline="0">
                <a:solidFill>
                  <a:sysClr val="windowText" lastClr="000000"/>
                </a:solidFill>
              </a:rPr>
              <a:t> time vs hole diameter</a:t>
            </a:r>
            <a:endParaRPr lang="en-GB">
              <a:solidFill>
                <a:sysClr val="windowText" lastClr="000000"/>
              </a:solidFill>
            </a:endParaRP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 vs 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fixedVal"/>
            <c:val val="0"/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plus>
              <c:numRef>
                <c:f>'No detergent'!$I$7:$I$14</c:f>
                <c:numCache>
                  <c:formatCode>General</c:formatCode>
                  <c:ptCount val="8"/>
                  <c:pt idx="0">
                    <c:v>0.31005375877911423</c:v>
                  </c:pt>
                  <c:pt idx="1">
                    <c:v>0.22368132093054197</c:v>
                  </c:pt>
                  <c:pt idx="2">
                    <c:v>0.2389560629070116</c:v>
                  </c:pt>
                  <c:pt idx="3">
                    <c:v>0.13279056191351715</c:v>
                  </c:pt>
                  <c:pt idx="4">
                    <c:v>0.22030282189143999</c:v>
                  </c:pt>
                  <c:pt idx="5">
                    <c:v>0.15716233645498087</c:v>
                  </c:pt>
                  <c:pt idx="6">
                    <c:v>0.22501851775653475</c:v>
                  </c:pt>
                  <c:pt idx="7">
                    <c:v>0.27501515109774327</c:v>
                  </c:pt>
                </c:numCache>
              </c:numRef>
            </c:plus>
            <c:minus>
              <c:numRef>
                <c:f>'No detergent'!$I$7:$I$14</c:f>
                <c:numCache>
                  <c:formatCode>General</c:formatCode>
                  <c:ptCount val="8"/>
                  <c:pt idx="0">
                    <c:v>0.31005375877911423</c:v>
                  </c:pt>
                  <c:pt idx="1">
                    <c:v>0.22368132093054197</c:v>
                  </c:pt>
                  <c:pt idx="2">
                    <c:v>0.2389560629070116</c:v>
                  </c:pt>
                  <c:pt idx="3">
                    <c:v>0.13279056191351715</c:v>
                  </c:pt>
                  <c:pt idx="4">
                    <c:v>0.22030282189143999</c:v>
                  </c:pt>
                  <c:pt idx="5">
                    <c:v>0.15716233645498087</c:v>
                  </c:pt>
                  <c:pt idx="6">
                    <c:v>0.22501851775653475</c:v>
                  </c:pt>
                  <c:pt idx="7">
                    <c:v>0.27501515109774327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'No detergent'!$B$7:$B$13</c:f>
              <c:numCache>
                <c:formatCode>General</c:formatCode>
                <c:ptCount val="7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</c:numCache>
            </c:numRef>
          </c:xVal>
          <c:yVal>
            <c:numRef>
              <c:f>'No detergent'!$G$7:$G$13</c:f>
              <c:numCache>
                <c:formatCode>0.00</c:formatCode>
                <c:ptCount val="7"/>
                <c:pt idx="0">
                  <c:v>28.936666666666667</c:v>
                </c:pt>
                <c:pt idx="1">
                  <c:v>20.613333333333333</c:v>
                </c:pt>
                <c:pt idx="2">
                  <c:v>14.329999999999998</c:v>
                </c:pt>
                <c:pt idx="3">
                  <c:v>10.773333333333333</c:v>
                </c:pt>
                <c:pt idx="4">
                  <c:v>9.3966666666666665</c:v>
                </c:pt>
                <c:pt idx="5">
                  <c:v>6.8500000000000005</c:v>
                </c:pt>
                <c:pt idx="6">
                  <c:v>5.8133333333333326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FF2-48E9-8A81-CB1654A701F4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'No detergent'!$M$7:$M$37</c:f>
              <c:numCache>
                <c:formatCode>General</c:formatCode>
                <c:ptCount val="3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2.3000000000000003</c:v>
                </c:pt>
                <c:pt idx="4">
                  <c:v>2.4000000000000004</c:v>
                </c:pt>
                <c:pt idx="5">
                  <c:v>2.5000000000000004</c:v>
                </c:pt>
                <c:pt idx="6">
                  <c:v>2.6000000000000005</c:v>
                </c:pt>
                <c:pt idx="7">
                  <c:v>2.7000000000000006</c:v>
                </c:pt>
                <c:pt idx="8">
                  <c:v>2.8000000000000007</c:v>
                </c:pt>
                <c:pt idx="9">
                  <c:v>2.9000000000000008</c:v>
                </c:pt>
                <c:pt idx="10">
                  <c:v>3.0000000000000009</c:v>
                </c:pt>
                <c:pt idx="11">
                  <c:v>3.100000000000001</c:v>
                </c:pt>
                <c:pt idx="12">
                  <c:v>3.2000000000000011</c:v>
                </c:pt>
                <c:pt idx="13">
                  <c:v>3.3000000000000012</c:v>
                </c:pt>
                <c:pt idx="14">
                  <c:v>3.4000000000000012</c:v>
                </c:pt>
                <c:pt idx="15">
                  <c:v>3.5000000000000013</c:v>
                </c:pt>
                <c:pt idx="16">
                  <c:v>3.6000000000000014</c:v>
                </c:pt>
                <c:pt idx="17">
                  <c:v>3.7000000000000015</c:v>
                </c:pt>
                <c:pt idx="18">
                  <c:v>3.8000000000000016</c:v>
                </c:pt>
                <c:pt idx="19">
                  <c:v>3.9000000000000017</c:v>
                </c:pt>
                <c:pt idx="20">
                  <c:v>4.0000000000000018</c:v>
                </c:pt>
                <c:pt idx="21">
                  <c:v>4.1000000000000014</c:v>
                </c:pt>
                <c:pt idx="22">
                  <c:v>4.2000000000000011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4.6999999999999993</c:v>
                </c:pt>
                <c:pt idx="28">
                  <c:v>4.7999999999999989</c:v>
                </c:pt>
                <c:pt idx="29">
                  <c:v>4.8999999999999986</c:v>
                </c:pt>
                <c:pt idx="30">
                  <c:v>4.9999999999999982</c:v>
                </c:pt>
              </c:numCache>
            </c:numRef>
          </c:xVal>
          <c:yVal>
            <c:numRef>
              <c:f>'No detergent'!$N$7:$N$37</c:f>
              <c:numCache>
                <c:formatCode>0.00</c:formatCode>
                <c:ptCount val="31"/>
                <c:pt idx="0">
                  <c:v>29.578499999999998</c:v>
                </c:pt>
                <c:pt idx="1">
                  <c:v>27.002054421768705</c:v>
                </c:pt>
                <c:pt idx="2">
                  <c:v>24.768892561983467</c:v>
                </c:pt>
                <c:pt idx="3">
                  <c:v>22.820631379962187</c:v>
                </c:pt>
                <c:pt idx="4">
                  <c:v>21.11079166666666</c:v>
                </c:pt>
                <c:pt idx="5">
                  <c:v>19.601999999999993</c:v>
                </c:pt>
                <c:pt idx="6">
                  <c:v>18.263928994082832</c:v>
                </c:pt>
                <c:pt idx="7">
                  <c:v>17.071761316872418</c:v>
                </c:pt>
                <c:pt idx="8">
                  <c:v>16.005030612244891</c:v>
                </c:pt>
                <c:pt idx="9">
                  <c:v>15.046737217598087</c:v>
                </c:pt>
                <c:pt idx="10">
                  <c:v>14.182666666666659</c:v>
                </c:pt>
                <c:pt idx="11">
                  <c:v>13.400859521331936</c:v>
                </c:pt>
                <c:pt idx="12">
                  <c:v>12.691195312499991</c:v>
                </c:pt>
                <c:pt idx="13">
                  <c:v>12.045063360881535</c:v>
                </c:pt>
                <c:pt idx="14">
                  <c:v>11.455100346020753</c:v>
                </c:pt>
                <c:pt idx="15">
                  <c:v>10.914979591836728</c:v>
                </c:pt>
                <c:pt idx="16">
                  <c:v>10.419240740740733</c:v>
                </c:pt>
                <c:pt idx="17">
                  <c:v>9.9631512052593063</c:v>
                </c:pt>
                <c:pt idx="18">
                  <c:v>9.5425927977839269</c:v>
                </c:pt>
                <c:pt idx="19">
                  <c:v>9.1539684418145892</c:v>
                </c:pt>
                <c:pt idx="20">
                  <c:v>8.794124999999994</c:v>
                </c:pt>
                <c:pt idx="21">
                  <c:v>8.4602891136228386</c:v>
                </c:pt>
                <c:pt idx="22">
                  <c:v>8.1500136054421741</c:v>
                </c:pt>
                <c:pt idx="23">
                  <c:v>7.8611325040562452</c:v>
                </c:pt>
                <c:pt idx="24">
                  <c:v>7.5917231404958674</c:v>
                </c:pt>
                <c:pt idx="25">
                  <c:v>7.3400740740740744</c:v>
                </c:pt>
                <c:pt idx="26">
                  <c:v>7.1046578449905482</c:v>
                </c:pt>
                <c:pt idx="27">
                  <c:v>6.8841077410593048</c:v>
                </c:pt>
                <c:pt idx="28">
                  <c:v>6.6771979166666693</c:v>
                </c:pt>
                <c:pt idx="29">
                  <c:v>6.4828263223656837</c:v>
                </c:pt>
                <c:pt idx="30">
                  <c:v>6.3000000000000025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FF2-48E9-8A81-CB1654A701F4}"/>
            </c:ext>
          </c:extLst>
        </c:ser>
        <c:axId val="48512000"/>
        <c:axId val="48571904"/>
      </c:scatterChart>
      <c:valAx>
        <c:axId val="485120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ysClr val="windowText" lastClr="000000"/>
                    </a:solidFill>
                  </a:rPr>
                  <a:t>d /mm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1904"/>
        <c:crosses val="autoZero"/>
        <c:crossBetween val="midCat"/>
      </c:valAx>
      <c:valAx>
        <c:axId val="48571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</a:rPr>
                  <a:t>Sink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time /s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12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</a:rPr>
              <a:t>log(t) vs log(d)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log(t) vs log(d)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9787971094483254E-2"/>
                  <c:y val="4.384735413227985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-1.7616x + 2.0014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0.9955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'No detergent'!$J$7:$J$13</c:f>
              <c:numCache>
                <c:formatCode>0.000</c:formatCode>
                <c:ptCount val="7"/>
                <c:pt idx="0">
                  <c:v>0.3010299956639812</c:v>
                </c:pt>
                <c:pt idx="1">
                  <c:v>0.3979400086720376</c:v>
                </c:pt>
                <c:pt idx="2">
                  <c:v>0.47712125471966244</c:v>
                </c:pt>
                <c:pt idx="3">
                  <c:v>0.54406804435027567</c:v>
                </c:pt>
                <c:pt idx="4">
                  <c:v>0.6020599913279624</c:v>
                </c:pt>
                <c:pt idx="5">
                  <c:v>0.65321251377534373</c:v>
                </c:pt>
                <c:pt idx="6">
                  <c:v>0.69897000433601886</c:v>
                </c:pt>
              </c:numCache>
            </c:numRef>
          </c:xVal>
          <c:yVal>
            <c:numRef>
              <c:f>'No detergent'!$K$7:$K$13</c:f>
              <c:numCache>
                <c:formatCode>0.000</c:formatCode>
                <c:ptCount val="7"/>
                <c:pt idx="0">
                  <c:v>1.4614485015013987</c:v>
                </c:pt>
                <c:pt idx="1">
                  <c:v>1.3141482261906061</c:v>
                </c:pt>
                <c:pt idx="2">
                  <c:v>1.1562461903973444</c:v>
                </c:pt>
                <c:pt idx="3">
                  <c:v>1.0323500973828861</c:v>
                </c:pt>
                <c:pt idx="4">
                  <c:v>0.97297382115193987</c:v>
                </c:pt>
                <c:pt idx="5">
                  <c:v>0.83569057149242565</c:v>
                </c:pt>
                <c:pt idx="6">
                  <c:v>0.76442522587688588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7C8-4F1B-B38B-8D7D57F9046A}"/>
            </c:ext>
          </c:extLst>
        </c:ser>
        <c:axId val="74980736"/>
        <c:axId val="75043968"/>
      </c:scatterChart>
      <c:valAx>
        <c:axId val="74980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</a:rPr>
                  <a:t>log( d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/mm )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43968"/>
        <c:crosses val="autoZero"/>
        <c:crossBetween val="midCat"/>
      </c:valAx>
      <c:valAx>
        <c:axId val="75043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</a:rPr>
                  <a:t>log(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s</a:t>
                </a:r>
                <a:r>
                  <a:rPr lang="en-GB" sz="1100">
                    <a:solidFill>
                      <a:sysClr val="windowText" lastClr="000000"/>
                    </a:solidFill>
                  </a:rPr>
                  <a:t>ink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time /s )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8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</a:rPr>
              <a:t>t</a:t>
            </a:r>
            <a:r>
              <a:rPr lang="en-GB" baseline="0">
                <a:solidFill>
                  <a:sysClr val="windowText" lastClr="000000"/>
                </a:solidFill>
              </a:rPr>
              <a:t> vs 1/d^2</a:t>
            </a:r>
            <a:endParaRPr lang="en-GB">
              <a:solidFill>
                <a:sysClr val="windowText" lastClr="000000"/>
              </a:solidFill>
            </a:endParaRP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 vs 1/d^2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719900372380932"/>
                  <c:y val="1.791523482245131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123.09x
R² = 0.9773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xVal>
            <c:numRef>
              <c:f>'No detergent'!$L$7:$L$13</c:f>
              <c:numCache>
                <c:formatCode>0.000</c:formatCode>
                <c:ptCount val="7"/>
                <c:pt idx="0">
                  <c:v>0.25</c:v>
                </c:pt>
                <c:pt idx="1">
                  <c:v>0.16</c:v>
                </c:pt>
                <c:pt idx="2">
                  <c:v>0.1111111111111111</c:v>
                </c:pt>
                <c:pt idx="3">
                  <c:v>8.1632653061224483E-2</c:v>
                </c:pt>
                <c:pt idx="4">
                  <c:v>6.25E-2</c:v>
                </c:pt>
                <c:pt idx="5">
                  <c:v>4.9382716049382713E-2</c:v>
                </c:pt>
                <c:pt idx="6">
                  <c:v>0.04</c:v>
                </c:pt>
              </c:numCache>
            </c:numRef>
          </c:xVal>
          <c:yVal>
            <c:numRef>
              <c:f>'No detergent'!$G$7:$G$13</c:f>
              <c:numCache>
                <c:formatCode>0.00</c:formatCode>
                <c:ptCount val="7"/>
                <c:pt idx="0">
                  <c:v>28.936666666666667</c:v>
                </c:pt>
                <c:pt idx="1">
                  <c:v>20.613333333333333</c:v>
                </c:pt>
                <c:pt idx="2">
                  <c:v>14.329999999999998</c:v>
                </c:pt>
                <c:pt idx="3">
                  <c:v>10.773333333333333</c:v>
                </c:pt>
                <c:pt idx="4">
                  <c:v>9.3966666666666665</c:v>
                </c:pt>
                <c:pt idx="5">
                  <c:v>6.8500000000000005</c:v>
                </c:pt>
                <c:pt idx="6">
                  <c:v>5.8133333333333326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88-45E2-83F8-35E11571CCE2}"/>
            </c:ext>
          </c:extLst>
        </c:ser>
        <c:axId val="77838208"/>
        <c:axId val="78508416"/>
      </c:scatterChart>
      <c:valAx>
        <c:axId val="778382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</a:rPr>
                  <a:t>1/( d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/mm )^2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08416"/>
        <c:crosses val="autoZero"/>
        <c:crossBetween val="midCat"/>
      </c:valAx>
      <c:valAx>
        <c:axId val="785084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ysClr val="windowText" lastClr="000000"/>
                    </a:solidFill>
                  </a:rPr>
                  <a:t>s</a:t>
                </a:r>
                <a:r>
                  <a:rPr lang="en-GB" sz="1100">
                    <a:solidFill>
                      <a:sysClr val="windowText" lastClr="000000"/>
                    </a:solidFill>
                  </a:rPr>
                  <a:t>ink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time /s 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3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aseline="0">
                <a:solidFill>
                  <a:schemeClr val="tx1"/>
                </a:solidFill>
              </a:rPr>
              <a:t>Sink time vs hole diameter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5704088552289722"/>
          <c:y val="8.236197666731418E-2"/>
          <c:w val="0.79660837245337301"/>
          <c:h val="0.76181796062988938"/>
        </c:manualLayout>
      </c:layout>
      <c:scatterChart>
        <c:scatterStyle val="lineMarker"/>
        <c:ser>
          <c:idx val="0"/>
          <c:order val="0"/>
          <c:tx>
            <c:v>t vs d detergent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plus>
              <c:numRef>
                <c:f>'With detergent'!$I$7:$I$14</c:f>
                <c:numCache>
                  <c:formatCode>General</c:formatCode>
                  <c:ptCount val="8"/>
                  <c:pt idx="0">
                    <c:v>0.67134193969991196</c:v>
                  </c:pt>
                  <c:pt idx="1">
                    <c:v>0.57887822553643364</c:v>
                  </c:pt>
                  <c:pt idx="2">
                    <c:v>0.6619919435562106</c:v>
                  </c:pt>
                  <c:pt idx="3">
                    <c:v>0.22605309110912647</c:v>
                  </c:pt>
                  <c:pt idx="4">
                    <c:v>0.16563010998413255</c:v>
                  </c:pt>
                  <c:pt idx="5">
                    <c:v>0.10066445913684954</c:v>
                  </c:pt>
                  <c:pt idx="6">
                    <c:v>4.3588989435335561E-2</c:v>
                  </c:pt>
                  <c:pt idx="7">
                    <c:v>0.34428670223130969</c:v>
                  </c:pt>
                </c:numCache>
              </c:numRef>
            </c:plus>
            <c:minus>
              <c:numRef>
                <c:f>'With detergent'!$I$7:$I$14</c:f>
                <c:numCache>
                  <c:formatCode>General</c:formatCode>
                  <c:ptCount val="8"/>
                  <c:pt idx="0">
                    <c:v>0.67134193969991196</c:v>
                  </c:pt>
                  <c:pt idx="1">
                    <c:v>0.57887822553643364</c:v>
                  </c:pt>
                  <c:pt idx="2">
                    <c:v>0.6619919435562106</c:v>
                  </c:pt>
                  <c:pt idx="3">
                    <c:v>0.22605309110912647</c:v>
                  </c:pt>
                  <c:pt idx="4">
                    <c:v>0.16563010998413255</c:v>
                  </c:pt>
                  <c:pt idx="5">
                    <c:v>0.10066445913684954</c:v>
                  </c:pt>
                  <c:pt idx="6">
                    <c:v>4.3588989435335561E-2</c:v>
                  </c:pt>
                  <c:pt idx="7">
                    <c:v>0.34428670223130969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'With detergent'!$B$7:$B$13</c:f>
              <c:numCache>
                <c:formatCode>General</c:formatCode>
                <c:ptCount val="7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</c:numCache>
            </c:numRef>
          </c:xVal>
          <c:yVal>
            <c:numRef>
              <c:f>'With detergent'!$G$7:$G$13</c:f>
              <c:numCache>
                <c:formatCode>0.00</c:formatCode>
                <c:ptCount val="7"/>
                <c:pt idx="0">
                  <c:v>25.75</c:v>
                </c:pt>
                <c:pt idx="1">
                  <c:v>18.819999999999997</c:v>
                </c:pt>
                <c:pt idx="2">
                  <c:v>12.796666666666667</c:v>
                </c:pt>
                <c:pt idx="3">
                  <c:v>9.33</c:v>
                </c:pt>
                <c:pt idx="4">
                  <c:v>8.3833333333333329</c:v>
                </c:pt>
                <c:pt idx="5">
                  <c:v>6.0333333333333341</c:v>
                </c:pt>
                <c:pt idx="6">
                  <c:v>4.6000000000000005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EC5-4752-94E0-92BE236CC971}"/>
            </c:ext>
          </c:extLst>
        </c:ser>
        <c:ser>
          <c:idx val="1"/>
          <c:order val="1"/>
          <c:tx>
            <c:v>Model detergent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'With detergent'!$M$7:$M$37</c:f>
              <c:numCache>
                <c:formatCode>General</c:formatCode>
                <c:ptCount val="3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2.3000000000000003</c:v>
                </c:pt>
                <c:pt idx="4">
                  <c:v>2.4000000000000004</c:v>
                </c:pt>
                <c:pt idx="5">
                  <c:v>2.5000000000000004</c:v>
                </c:pt>
                <c:pt idx="6">
                  <c:v>2.6000000000000005</c:v>
                </c:pt>
                <c:pt idx="7">
                  <c:v>2.7000000000000006</c:v>
                </c:pt>
                <c:pt idx="8">
                  <c:v>2.8000000000000007</c:v>
                </c:pt>
                <c:pt idx="9">
                  <c:v>2.9000000000000008</c:v>
                </c:pt>
                <c:pt idx="10">
                  <c:v>3.0000000000000009</c:v>
                </c:pt>
                <c:pt idx="11">
                  <c:v>3.100000000000001</c:v>
                </c:pt>
                <c:pt idx="12">
                  <c:v>3.2000000000000011</c:v>
                </c:pt>
                <c:pt idx="13">
                  <c:v>3.3000000000000012</c:v>
                </c:pt>
                <c:pt idx="14">
                  <c:v>3.4000000000000012</c:v>
                </c:pt>
                <c:pt idx="15">
                  <c:v>3.5000000000000013</c:v>
                </c:pt>
                <c:pt idx="16">
                  <c:v>3.6000000000000014</c:v>
                </c:pt>
                <c:pt idx="17">
                  <c:v>3.7000000000000015</c:v>
                </c:pt>
                <c:pt idx="18">
                  <c:v>3.8000000000000016</c:v>
                </c:pt>
                <c:pt idx="19">
                  <c:v>3.9000000000000017</c:v>
                </c:pt>
                <c:pt idx="20">
                  <c:v>4.0000000000000018</c:v>
                </c:pt>
                <c:pt idx="21">
                  <c:v>4.1000000000000014</c:v>
                </c:pt>
                <c:pt idx="22">
                  <c:v>4.2000000000000011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4.6999999999999993</c:v>
                </c:pt>
                <c:pt idx="28">
                  <c:v>4.7999999999999989</c:v>
                </c:pt>
                <c:pt idx="29">
                  <c:v>4.8999999999999986</c:v>
                </c:pt>
                <c:pt idx="30">
                  <c:v>4.9999999999999982</c:v>
                </c:pt>
              </c:numCache>
            </c:numRef>
          </c:xVal>
          <c:yVal>
            <c:numRef>
              <c:f>'With detergent'!$N$7:$N$37</c:f>
              <c:numCache>
                <c:formatCode>0.00</c:formatCode>
                <c:ptCount val="31"/>
                <c:pt idx="0">
                  <c:v>26.581199999999999</c:v>
                </c:pt>
                <c:pt idx="1">
                  <c:v>24.237878004535148</c:v>
                </c:pt>
                <c:pt idx="2">
                  <c:v>22.206778512396692</c:v>
                </c:pt>
                <c:pt idx="3">
                  <c:v>20.434801134215498</c:v>
                </c:pt>
                <c:pt idx="4">
                  <c:v>18.879672222222219</c:v>
                </c:pt>
                <c:pt idx="5">
                  <c:v>17.507399999999993</c:v>
                </c:pt>
                <c:pt idx="6">
                  <c:v>16.290401183431946</c:v>
                </c:pt>
                <c:pt idx="7">
                  <c:v>15.20610397805212</c:v>
                </c:pt>
                <c:pt idx="8">
                  <c:v>14.235893877551014</c:v>
                </c:pt>
                <c:pt idx="9">
                  <c:v>13.364309393579065</c:v>
                </c:pt>
                <c:pt idx="10">
                  <c:v>12.578422222222216</c:v>
                </c:pt>
                <c:pt idx="11">
                  <c:v>11.867355046826216</c:v>
                </c:pt>
                <c:pt idx="12">
                  <c:v>11.221903124999994</c:v>
                </c:pt>
                <c:pt idx="13">
                  <c:v>10.634234894398524</c:v>
                </c:pt>
                <c:pt idx="14">
                  <c:v>10.097653287197227</c:v>
                </c:pt>
                <c:pt idx="15">
                  <c:v>9.6064040816326468</c:v>
                </c:pt>
                <c:pt idx="16">
                  <c:v>9.1555209876543149</c:v>
                </c:pt>
                <c:pt idx="17">
                  <c:v>8.7406996347698982</c:v>
                </c:pt>
                <c:pt idx="18">
                  <c:v>8.3581944598337898</c:v>
                </c:pt>
                <c:pt idx="19">
                  <c:v>8.0047338593030837</c:v>
                </c:pt>
                <c:pt idx="20">
                  <c:v>7.6774499999999941</c:v>
                </c:pt>
                <c:pt idx="21">
                  <c:v>7.3738204640095129</c:v>
                </c:pt>
                <c:pt idx="22">
                  <c:v>7.0916195011337839</c:v>
                </c:pt>
                <c:pt idx="23">
                  <c:v>6.8288771227690619</c:v>
                </c:pt>
                <c:pt idx="24">
                  <c:v>6.5838446280991727</c:v>
                </c:pt>
                <c:pt idx="25">
                  <c:v>6.3549654320987647</c:v>
                </c:pt>
                <c:pt idx="26">
                  <c:v>6.1408502835538759</c:v>
                </c:pt>
                <c:pt idx="27">
                  <c:v>5.940256133997285</c:v>
                </c:pt>
                <c:pt idx="28">
                  <c:v>5.752068055555557</c:v>
                </c:pt>
                <c:pt idx="29">
                  <c:v>5.5752837151187027</c:v>
                </c:pt>
                <c:pt idx="30">
                  <c:v>5.4090000000000025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EC5-4752-94E0-92BE236CC971}"/>
            </c:ext>
          </c:extLst>
        </c:ser>
        <c:ser>
          <c:idx val="2"/>
          <c:order val="2"/>
          <c:tx>
            <c:v>t vs 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'No detergent'!$I$7:$I$13</c:f>
                <c:numCache>
                  <c:formatCode>General</c:formatCode>
                  <c:ptCount val="7"/>
                  <c:pt idx="0">
                    <c:v>0.31005375877911423</c:v>
                  </c:pt>
                  <c:pt idx="1">
                    <c:v>0.22368132093054197</c:v>
                  </c:pt>
                  <c:pt idx="2">
                    <c:v>0.2389560629070116</c:v>
                  </c:pt>
                  <c:pt idx="3">
                    <c:v>0.13279056191351715</c:v>
                  </c:pt>
                  <c:pt idx="4">
                    <c:v>0.22030282189143999</c:v>
                  </c:pt>
                  <c:pt idx="5">
                    <c:v>0.15716233645498087</c:v>
                  </c:pt>
                  <c:pt idx="6">
                    <c:v>0.22501851775653475</c:v>
                  </c:pt>
                </c:numCache>
              </c:numRef>
            </c:plus>
            <c:minus>
              <c:numRef>
                <c:f>'No detergent'!$I$7:$I$13</c:f>
                <c:numCache>
                  <c:formatCode>General</c:formatCode>
                  <c:ptCount val="7"/>
                  <c:pt idx="0">
                    <c:v>0.31005375877911423</c:v>
                  </c:pt>
                  <c:pt idx="1">
                    <c:v>0.22368132093054197</c:v>
                  </c:pt>
                  <c:pt idx="2">
                    <c:v>0.2389560629070116</c:v>
                  </c:pt>
                  <c:pt idx="3">
                    <c:v>0.13279056191351715</c:v>
                  </c:pt>
                  <c:pt idx="4">
                    <c:v>0.22030282189143999</c:v>
                  </c:pt>
                  <c:pt idx="5">
                    <c:v>0.15716233645498087</c:v>
                  </c:pt>
                  <c:pt idx="6">
                    <c:v>0.22501851775653475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 detergent'!$B$7:$B$13</c:f>
              <c:numCache>
                <c:formatCode>General</c:formatCode>
                <c:ptCount val="7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</c:numCache>
            </c:numRef>
          </c:xVal>
          <c:yVal>
            <c:numRef>
              <c:f>'No detergent'!$G$7:$G$13</c:f>
              <c:numCache>
                <c:formatCode>0.00</c:formatCode>
                <c:ptCount val="7"/>
                <c:pt idx="0">
                  <c:v>28.936666666666667</c:v>
                </c:pt>
                <c:pt idx="1">
                  <c:v>20.613333333333333</c:v>
                </c:pt>
                <c:pt idx="2">
                  <c:v>14.329999999999998</c:v>
                </c:pt>
                <c:pt idx="3">
                  <c:v>10.773333333333333</c:v>
                </c:pt>
                <c:pt idx="4">
                  <c:v>9.3966666666666665</c:v>
                </c:pt>
                <c:pt idx="5">
                  <c:v>6.8500000000000005</c:v>
                </c:pt>
                <c:pt idx="6">
                  <c:v>5.8133333333333326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BF9D-4AA4-94F1-5FBF2E4BDAE2}"/>
            </c:ext>
          </c:extLst>
        </c:ser>
        <c:ser>
          <c:idx val="3"/>
          <c:order val="3"/>
          <c:tx>
            <c:v>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'No detergent'!$M$7:$M$37</c:f>
              <c:numCache>
                <c:formatCode>General</c:formatCode>
                <c:ptCount val="3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2.3000000000000003</c:v>
                </c:pt>
                <c:pt idx="4">
                  <c:v>2.4000000000000004</c:v>
                </c:pt>
                <c:pt idx="5">
                  <c:v>2.5000000000000004</c:v>
                </c:pt>
                <c:pt idx="6">
                  <c:v>2.6000000000000005</c:v>
                </c:pt>
                <c:pt idx="7">
                  <c:v>2.7000000000000006</c:v>
                </c:pt>
                <c:pt idx="8">
                  <c:v>2.8000000000000007</c:v>
                </c:pt>
                <c:pt idx="9">
                  <c:v>2.9000000000000008</c:v>
                </c:pt>
                <c:pt idx="10">
                  <c:v>3.0000000000000009</c:v>
                </c:pt>
                <c:pt idx="11">
                  <c:v>3.100000000000001</c:v>
                </c:pt>
                <c:pt idx="12">
                  <c:v>3.2000000000000011</c:v>
                </c:pt>
                <c:pt idx="13">
                  <c:v>3.3000000000000012</c:v>
                </c:pt>
                <c:pt idx="14">
                  <c:v>3.4000000000000012</c:v>
                </c:pt>
                <c:pt idx="15">
                  <c:v>3.5000000000000013</c:v>
                </c:pt>
                <c:pt idx="16">
                  <c:v>3.6000000000000014</c:v>
                </c:pt>
                <c:pt idx="17">
                  <c:v>3.7000000000000015</c:v>
                </c:pt>
                <c:pt idx="18">
                  <c:v>3.8000000000000016</c:v>
                </c:pt>
                <c:pt idx="19">
                  <c:v>3.9000000000000017</c:v>
                </c:pt>
                <c:pt idx="20">
                  <c:v>4.0000000000000018</c:v>
                </c:pt>
                <c:pt idx="21">
                  <c:v>4.1000000000000014</c:v>
                </c:pt>
                <c:pt idx="22">
                  <c:v>4.2000000000000011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4.6999999999999993</c:v>
                </c:pt>
                <c:pt idx="28">
                  <c:v>4.7999999999999989</c:v>
                </c:pt>
                <c:pt idx="29">
                  <c:v>4.8999999999999986</c:v>
                </c:pt>
                <c:pt idx="30">
                  <c:v>4.9999999999999982</c:v>
                </c:pt>
              </c:numCache>
            </c:numRef>
          </c:xVal>
          <c:yVal>
            <c:numRef>
              <c:f>'No detergent'!$N$7:$N$37</c:f>
              <c:numCache>
                <c:formatCode>0.00</c:formatCode>
                <c:ptCount val="31"/>
                <c:pt idx="0">
                  <c:v>29.578499999999998</c:v>
                </c:pt>
                <c:pt idx="1">
                  <c:v>27.002054421768705</c:v>
                </c:pt>
                <c:pt idx="2">
                  <c:v>24.768892561983467</c:v>
                </c:pt>
                <c:pt idx="3">
                  <c:v>22.820631379962187</c:v>
                </c:pt>
                <c:pt idx="4">
                  <c:v>21.11079166666666</c:v>
                </c:pt>
                <c:pt idx="5">
                  <c:v>19.601999999999993</c:v>
                </c:pt>
                <c:pt idx="6">
                  <c:v>18.263928994082832</c:v>
                </c:pt>
                <c:pt idx="7">
                  <c:v>17.071761316872418</c:v>
                </c:pt>
                <c:pt idx="8">
                  <c:v>16.005030612244891</c:v>
                </c:pt>
                <c:pt idx="9">
                  <c:v>15.046737217598087</c:v>
                </c:pt>
                <c:pt idx="10">
                  <c:v>14.182666666666659</c:v>
                </c:pt>
                <c:pt idx="11">
                  <c:v>13.400859521331936</c:v>
                </c:pt>
                <c:pt idx="12">
                  <c:v>12.691195312499991</c:v>
                </c:pt>
                <c:pt idx="13">
                  <c:v>12.045063360881535</c:v>
                </c:pt>
                <c:pt idx="14">
                  <c:v>11.455100346020753</c:v>
                </c:pt>
                <c:pt idx="15">
                  <c:v>10.914979591836728</c:v>
                </c:pt>
                <c:pt idx="16">
                  <c:v>10.419240740740733</c:v>
                </c:pt>
                <c:pt idx="17">
                  <c:v>9.9631512052593063</c:v>
                </c:pt>
                <c:pt idx="18">
                  <c:v>9.5425927977839269</c:v>
                </c:pt>
                <c:pt idx="19">
                  <c:v>9.1539684418145892</c:v>
                </c:pt>
                <c:pt idx="20">
                  <c:v>8.794124999999994</c:v>
                </c:pt>
                <c:pt idx="21">
                  <c:v>8.4602891136228386</c:v>
                </c:pt>
                <c:pt idx="22">
                  <c:v>8.1500136054421741</c:v>
                </c:pt>
                <c:pt idx="23">
                  <c:v>7.8611325040562452</c:v>
                </c:pt>
                <c:pt idx="24">
                  <c:v>7.5917231404958674</c:v>
                </c:pt>
                <c:pt idx="25">
                  <c:v>7.3400740740740744</c:v>
                </c:pt>
                <c:pt idx="26">
                  <c:v>7.1046578449905482</c:v>
                </c:pt>
                <c:pt idx="27">
                  <c:v>6.8841077410593048</c:v>
                </c:pt>
                <c:pt idx="28">
                  <c:v>6.6771979166666693</c:v>
                </c:pt>
                <c:pt idx="29">
                  <c:v>6.4828263223656837</c:v>
                </c:pt>
                <c:pt idx="30">
                  <c:v>6.3000000000000025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BF9D-4AA4-94F1-5FBF2E4BDAE2}"/>
            </c:ext>
          </c:extLst>
        </c:ser>
        <c:axId val="80281984"/>
        <c:axId val="80284288"/>
      </c:scatterChart>
      <c:valAx>
        <c:axId val="80281984"/>
        <c:scaling>
          <c:orientation val="minMax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ysClr val="windowText" lastClr="000000"/>
                    </a:solidFill>
                  </a:rPr>
                  <a:t>d</a:t>
                </a:r>
                <a:r>
                  <a:rPr lang="en-GB" sz="1100" baseline="0">
                    <a:solidFill>
                      <a:sysClr val="windowText" lastClr="000000"/>
                    </a:solidFill>
                  </a:rPr>
                  <a:t> /mm</a:t>
                </a:r>
                <a:endParaRPr lang="en-GB" sz="1100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84288"/>
        <c:crosses val="autoZero"/>
        <c:crossBetween val="midCat"/>
      </c:valAx>
      <c:valAx>
        <c:axId val="802842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chemeClr val="tx1"/>
                    </a:solidFill>
                  </a:rPr>
                  <a:t>Sink 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81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aseline="0">
                <a:solidFill>
                  <a:schemeClr val="tx1"/>
                </a:solidFill>
              </a:rPr>
              <a:t>log(t) vs log(d)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log(t) vs log(d)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865465566593703"/>
                  <c:y val="-1.268898088769831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ysClr val="windowText" lastClr="000000"/>
                        </a:solidFill>
                      </a:rPr>
                      <a:t>y = -1.8527x + 1.9909
R² = 0.9893</a:t>
                    </a:r>
                    <a:endParaRPr lang="en-US" sz="1400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'With detergent'!$J$7:$J$13</c:f>
              <c:numCache>
                <c:formatCode>0.000</c:formatCode>
                <c:ptCount val="7"/>
                <c:pt idx="0">
                  <c:v>0.3010299956639812</c:v>
                </c:pt>
                <c:pt idx="1">
                  <c:v>0.3979400086720376</c:v>
                </c:pt>
                <c:pt idx="2">
                  <c:v>0.47712125471966244</c:v>
                </c:pt>
                <c:pt idx="3">
                  <c:v>0.54406804435027567</c:v>
                </c:pt>
                <c:pt idx="4">
                  <c:v>0.6020599913279624</c:v>
                </c:pt>
                <c:pt idx="5">
                  <c:v>0.65321251377534373</c:v>
                </c:pt>
                <c:pt idx="6">
                  <c:v>0.69897000433601886</c:v>
                </c:pt>
              </c:numCache>
            </c:numRef>
          </c:xVal>
          <c:yVal>
            <c:numRef>
              <c:f>'With detergent'!$K$7:$K$13</c:f>
              <c:numCache>
                <c:formatCode>0.000</c:formatCode>
                <c:ptCount val="7"/>
                <c:pt idx="0">
                  <c:v>1.4107772333772097</c:v>
                </c:pt>
                <c:pt idx="1">
                  <c:v>1.274619619091238</c:v>
                </c:pt>
                <c:pt idx="2">
                  <c:v>1.1070968573977424</c:v>
                </c:pt>
                <c:pt idx="3">
                  <c:v>0.96988164374649999</c:v>
                </c:pt>
                <c:pt idx="4">
                  <c:v>0.92341673467228369</c:v>
                </c:pt>
                <c:pt idx="5">
                  <c:v>0.78055732014952217</c:v>
                </c:pt>
                <c:pt idx="6">
                  <c:v>0.66275783168157409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715-4F4C-8C8C-A97A716E0CEF}"/>
            </c:ext>
          </c:extLst>
        </c:ser>
        <c:axId val="82525184"/>
        <c:axId val="84309120"/>
      </c:scatterChart>
      <c:valAx>
        <c:axId val="825251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chemeClr val="tx1"/>
                    </a:solidFill>
                  </a:rPr>
                  <a:t>log( d /mm 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09120"/>
        <c:crosses val="autoZero"/>
        <c:crossBetween val="midCat"/>
      </c:valAx>
      <c:valAx>
        <c:axId val="84309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chemeClr val="tx1"/>
                    </a:solidFill>
                  </a:rPr>
                  <a:t>log( sink time /s 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52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aseline="0">
                <a:solidFill>
                  <a:schemeClr val="tx1"/>
                </a:solidFill>
              </a:rPr>
              <a:t>t vs 1/d^2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 vs 1/d^2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trendline>
            <c:spPr>
              <a:ln w="19050">
                <a:solidFill>
                  <a:srgbClr val="0070C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8541019194199415"/>
                  <c:y val="-4.1237113402061863E-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109.84x
R² = 0.9778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xVal>
            <c:numRef>
              <c:f>'With detergent'!$L$7:$L$13</c:f>
              <c:numCache>
                <c:formatCode>0.000</c:formatCode>
                <c:ptCount val="7"/>
                <c:pt idx="0">
                  <c:v>0.25</c:v>
                </c:pt>
                <c:pt idx="1">
                  <c:v>0.16</c:v>
                </c:pt>
                <c:pt idx="2">
                  <c:v>0.1111111111111111</c:v>
                </c:pt>
                <c:pt idx="3">
                  <c:v>8.1632653061224483E-2</c:v>
                </c:pt>
                <c:pt idx="4">
                  <c:v>6.25E-2</c:v>
                </c:pt>
                <c:pt idx="5">
                  <c:v>4.9382716049382713E-2</c:v>
                </c:pt>
                <c:pt idx="6">
                  <c:v>0.04</c:v>
                </c:pt>
              </c:numCache>
            </c:numRef>
          </c:xVal>
          <c:yVal>
            <c:numRef>
              <c:f>'With detergent'!$G$7:$G$13</c:f>
              <c:numCache>
                <c:formatCode>0.00</c:formatCode>
                <c:ptCount val="7"/>
                <c:pt idx="0">
                  <c:v>25.75</c:v>
                </c:pt>
                <c:pt idx="1">
                  <c:v>18.819999999999997</c:v>
                </c:pt>
                <c:pt idx="2">
                  <c:v>12.796666666666667</c:v>
                </c:pt>
                <c:pt idx="3">
                  <c:v>9.33</c:v>
                </c:pt>
                <c:pt idx="4">
                  <c:v>8.3833333333333329</c:v>
                </c:pt>
                <c:pt idx="5">
                  <c:v>6.0333333333333341</c:v>
                </c:pt>
                <c:pt idx="6">
                  <c:v>4.6000000000000005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57FD-463A-9CD6-4B0E8A45F5A3}"/>
            </c:ext>
          </c:extLst>
        </c:ser>
        <c:axId val="84427136"/>
        <c:axId val="84459520"/>
      </c:scatterChart>
      <c:valAx>
        <c:axId val="844271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chemeClr val="tx1"/>
                    </a:solidFill>
                  </a:rPr>
                  <a:t>1/( d /mm )^2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59520"/>
        <c:crosses val="autoZero"/>
        <c:crossBetween val="midCat"/>
      </c:valAx>
      <c:valAx>
        <c:axId val="844595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>
                    <a:solidFill>
                      <a:schemeClr val="tx1"/>
                    </a:solidFill>
                  </a:rPr>
                  <a:t>sink time /s 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27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626268</xdr:colOff>
      <xdr:row>14</xdr:row>
      <xdr:rowOff>121442</xdr:rowOff>
    </xdr:from>
    <xdr:to>
      <xdr:col>6</xdr:col>
      <xdr:colOff>223837</xdr:colOff>
      <xdr:row>45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423862</xdr:colOff>
      <xdr:row>30</xdr:row>
      <xdr:rowOff>119063</xdr:rowOff>
    </xdr:from>
    <xdr:to>
      <xdr:col>10</xdr:col>
      <xdr:colOff>521494</xdr:colOff>
      <xdr:row>45</xdr:row>
      <xdr:rowOff>147638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442912</xdr:colOff>
      <xdr:row>14</xdr:row>
      <xdr:rowOff>133350</xdr:rowOff>
    </xdr:from>
    <xdr:to>
      <xdr:col>10</xdr:col>
      <xdr:colOff>540544</xdr:colOff>
      <xdr:row>29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14</xdr:row>
      <xdr:rowOff>130967</xdr:rowOff>
    </xdr:from>
    <xdr:to>
      <xdr:col>6</xdr:col>
      <xdr:colOff>257175</xdr:colOff>
      <xdr:row>45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423862</xdr:colOff>
      <xdr:row>30</xdr:row>
      <xdr:rowOff>119063</xdr:rowOff>
    </xdr:from>
    <xdr:to>
      <xdr:col>10</xdr:col>
      <xdr:colOff>521494</xdr:colOff>
      <xdr:row>45</xdr:row>
      <xdr:rowOff>147638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442912</xdr:colOff>
      <xdr:row>14</xdr:row>
      <xdr:rowOff>133350</xdr:rowOff>
    </xdr:from>
    <xdr:to>
      <xdr:col>10</xdr:col>
      <xdr:colOff>540544</xdr:colOff>
      <xdr:row>29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37"/>
  <sheetViews>
    <sheetView tabSelected="1" workbookViewId="0">
      <selection activeCell="S18" sqref="S18"/>
    </sheetView>
  </sheetViews>
  <sheetFormatPr defaultRowHeight="14.4"/>
  <cols>
    <col min="2" max="2" width="12.77734375" customWidth="1"/>
    <col min="3" max="3" width="22.5546875" customWidth="1"/>
    <col min="6" max="6" width="7.44140625" customWidth="1"/>
    <col min="7" max="7" width="13.77734375" customWidth="1"/>
    <col min="8" max="8" width="12" customWidth="1"/>
    <col min="9" max="9" width="14" customWidth="1"/>
  </cols>
  <sheetData>
    <row r="2" spans="2:14">
      <c r="B2" s="1" t="s">
        <v>0</v>
      </c>
      <c r="D2" t="s">
        <v>12</v>
      </c>
      <c r="I2" s="21" t="s">
        <v>19</v>
      </c>
    </row>
    <row r="3" spans="2:14">
      <c r="B3" s="2" t="s">
        <v>1</v>
      </c>
      <c r="D3" t="s">
        <v>13</v>
      </c>
    </row>
    <row r="4" spans="2:14">
      <c r="B4" t="s">
        <v>2</v>
      </c>
    </row>
    <row r="5" spans="2:14">
      <c r="B5" s="1"/>
      <c r="C5" s="1"/>
      <c r="D5" s="19" t="s">
        <v>4</v>
      </c>
      <c r="E5" s="19"/>
      <c r="F5" s="19"/>
      <c r="G5" s="6"/>
      <c r="H5" s="6"/>
      <c r="I5" s="6"/>
      <c r="M5" s="12" t="s">
        <v>15</v>
      </c>
      <c r="N5" s="11"/>
    </row>
    <row r="6" spans="2:14" ht="28.8">
      <c r="B6" s="4" t="s">
        <v>9</v>
      </c>
      <c r="C6" s="4" t="s">
        <v>3</v>
      </c>
      <c r="D6" s="4">
        <v>1</v>
      </c>
      <c r="E6" s="4">
        <v>2</v>
      </c>
      <c r="F6" s="4">
        <v>3</v>
      </c>
      <c r="G6" s="17" t="s">
        <v>7</v>
      </c>
      <c r="H6" s="4" t="s">
        <v>20</v>
      </c>
      <c r="I6" s="17" t="s">
        <v>8</v>
      </c>
      <c r="J6" s="7" t="s">
        <v>10</v>
      </c>
      <c r="K6" s="7" t="s">
        <v>11</v>
      </c>
      <c r="L6" s="9" t="s">
        <v>14</v>
      </c>
      <c r="M6" s="13" t="s">
        <v>16</v>
      </c>
      <c r="N6" s="13" t="s">
        <v>17</v>
      </c>
    </row>
    <row r="7" spans="2:14">
      <c r="B7" s="3">
        <v>2</v>
      </c>
      <c r="C7" s="3">
        <v>41.8</v>
      </c>
      <c r="D7" s="3">
        <v>29.29</v>
      </c>
      <c r="E7" s="3">
        <v>28.71</v>
      </c>
      <c r="F7" s="3">
        <v>28.81</v>
      </c>
      <c r="G7" s="18">
        <f>AVERAGE(D7:F7)</f>
        <v>28.936666666666667</v>
      </c>
      <c r="H7" s="5">
        <f>(1/3)*(D7^2+E7^2+F7^2)</f>
        <v>837.39476666666656</v>
      </c>
      <c r="I7" s="18">
        <f>SQRT(3/2)*SQRT( H7 - G7^2)</f>
        <v>0.31005375877911423</v>
      </c>
      <c r="J7" s="8">
        <f>LOG10(B7)</f>
        <v>0.3010299956639812</v>
      </c>
      <c r="K7" s="8">
        <f>LOG10(G7)</f>
        <v>1.4614485015013987</v>
      </c>
      <c r="L7" s="10">
        <f>1/B7^2</f>
        <v>0.25</v>
      </c>
      <c r="M7" s="15">
        <f>2</f>
        <v>2</v>
      </c>
      <c r="N7" s="16">
        <f>110.85/(M7^2)+1.866</f>
        <v>29.578499999999998</v>
      </c>
    </row>
    <row r="8" spans="2:14">
      <c r="B8" s="3">
        <v>2.5</v>
      </c>
      <c r="C8" s="3">
        <v>41.5</v>
      </c>
      <c r="D8" s="3">
        <v>20.81</v>
      </c>
      <c r="E8" s="3">
        <v>20.66</v>
      </c>
      <c r="F8" s="3">
        <v>20.37</v>
      </c>
      <c r="G8" s="18">
        <f t="shared" ref="G8:G14" si="0">AVERAGE(D8:F8)</f>
        <v>20.613333333333333</v>
      </c>
      <c r="H8" s="5">
        <f t="shared" ref="H8:H14" si="1">(1/3)*(D8^2+E8^2+F8^2)</f>
        <v>424.94286666666659</v>
      </c>
      <c r="I8" s="18">
        <f t="shared" ref="I8:I14" si="2">SQRT(3/2)*SQRT( H8 - G8^2)</f>
        <v>0.22368132093054197</v>
      </c>
      <c r="J8" s="8">
        <f t="shared" ref="J8:J13" si="3">LOG10(B8)</f>
        <v>0.3979400086720376</v>
      </c>
      <c r="K8" s="8">
        <f t="shared" ref="K8:K13" si="4">LOG10(G8)</f>
        <v>1.3141482261906061</v>
      </c>
      <c r="L8" s="10">
        <f t="shared" ref="L8:L13" si="5">1/B8^2</f>
        <v>0.16</v>
      </c>
      <c r="M8" s="15">
        <f>M7+0.1</f>
        <v>2.1</v>
      </c>
      <c r="N8" s="16">
        <f t="shared" ref="N8:N37" si="6">110.85/(M8^2)+1.866</f>
        <v>27.002054421768705</v>
      </c>
    </row>
    <row r="9" spans="2:14">
      <c r="B9" s="3">
        <v>3</v>
      </c>
      <c r="C9" s="3">
        <v>42.4</v>
      </c>
      <c r="D9" s="3">
        <v>14.59</v>
      </c>
      <c r="E9" s="3">
        <v>14.28</v>
      </c>
      <c r="F9" s="3">
        <v>14.12</v>
      </c>
      <c r="G9" s="18">
        <f t="shared" si="0"/>
        <v>14.329999999999998</v>
      </c>
      <c r="H9" s="5">
        <f t="shared" si="1"/>
        <v>205.38696666666664</v>
      </c>
      <c r="I9" s="18">
        <f t="shared" si="2"/>
        <v>0.2389560629070116</v>
      </c>
      <c r="J9" s="8">
        <f t="shared" si="3"/>
        <v>0.47712125471966244</v>
      </c>
      <c r="K9" s="8">
        <f t="shared" si="4"/>
        <v>1.1562461903973444</v>
      </c>
      <c r="L9" s="10">
        <f t="shared" si="5"/>
        <v>0.1111111111111111</v>
      </c>
      <c r="M9" s="15">
        <f t="shared" ref="M9:M37" si="7">M8+0.1</f>
        <v>2.2000000000000002</v>
      </c>
      <c r="N9" s="16">
        <f t="shared" si="6"/>
        <v>24.768892561983467</v>
      </c>
    </row>
    <row r="10" spans="2:14">
      <c r="B10" s="3">
        <v>3.5</v>
      </c>
      <c r="C10" s="3">
        <v>42.5</v>
      </c>
      <c r="D10" s="3">
        <v>10.85</v>
      </c>
      <c r="E10" s="3">
        <v>10.85</v>
      </c>
      <c r="F10" s="3">
        <v>10.62</v>
      </c>
      <c r="G10" s="18">
        <f t="shared" si="0"/>
        <v>10.773333333333333</v>
      </c>
      <c r="H10" s="5">
        <f t="shared" si="1"/>
        <v>116.07646666666665</v>
      </c>
      <c r="I10" s="18">
        <f t="shared" si="2"/>
        <v>0.13279056191351715</v>
      </c>
      <c r="J10" s="8">
        <f t="shared" si="3"/>
        <v>0.54406804435027567</v>
      </c>
      <c r="K10" s="8">
        <f t="shared" si="4"/>
        <v>1.0323500973828861</v>
      </c>
      <c r="L10" s="10">
        <f t="shared" si="5"/>
        <v>8.1632653061224483E-2</v>
      </c>
      <c r="M10" s="15">
        <f t="shared" si="7"/>
        <v>2.3000000000000003</v>
      </c>
      <c r="N10" s="16">
        <f t="shared" si="6"/>
        <v>22.820631379962187</v>
      </c>
    </row>
    <row r="11" spans="2:14">
      <c r="B11" s="3">
        <v>4</v>
      </c>
      <c r="C11" s="3">
        <v>41</v>
      </c>
      <c r="D11" s="3">
        <v>9.65</v>
      </c>
      <c r="E11" s="3">
        <v>9.2899999999999991</v>
      </c>
      <c r="F11" s="3">
        <v>9.25</v>
      </c>
      <c r="G11" s="18">
        <f t="shared" si="0"/>
        <v>9.3966666666666665</v>
      </c>
      <c r="H11" s="5">
        <f t="shared" si="1"/>
        <v>88.329700000000003</v>
      </c>
      <c r="I11" s="18">
        <f t="shared" si="2"/>
        <v>0.22030282189143999</v>
      </c>
      <c r="J11" s="8">
        <f t="shared" si="3"/>
        <v>0.6020599913279624</v>
      </c>
      <c r="K11" s="8">
        <f t="shared" si="4"/>
        <v>0.97297382115193987</v>
      </c>
      <c r="L11" s="10">
        <f t="shared" si="5"/>
        <v>6.25E-2</v>
      </c>
      <c r="M11" s="15">
        <f t="shared" si="7"/>
        <v>2.4000000000000004</v>
      </c>
      <c r="N11" s="16">
        <f t="shared" si="6"/>
        <v>21.11079166666666</v>
      </c>
    </row>
    <row r="12" spans="2:14">
      <c r="B12" s="3">
        <v>4.5</v>
      </c>
      <c r="C12" s="3">
        <v>43</v>
      </c>
      <c r="D12" s="3">
        <v>6.99</v>
      </c>
      <c r="E12" s="3">
        <v>6.68</v>
      </c>
      <c r="F12" s="3">
        <v>6.88</v>
      </c>
      <c r="G12" s="18">
        <f t="shared" si="0"/>
        <v>6.8500000000000005</v>
      </c>
      <c r="H12" s="5">
        <f t="shared" si="1"/>
        <v>46.938966666666666</v>
      </c>
      <c r="I12" s="18">
        <f t="shared" si="2"/>
        <v>0.15716233645498087</v>
      </c>
      <c r="J12" s="8">
        <f t="shared" si="3"/>
        <v>0.65321251377534373</v>
      </c>
      <c r="K12" s="8">
        <f t="shared" si="4"/>
        <v>0.83569057149242565</v>
      </c>
      <c r="L12" s="10">
        <f t="shared" si="5"/>
        <v>4.9382716049382713E-2</v>
      </c>
      <c r="M12" s="15">
        <f t="shared" si="7"/>
        <v>2.5000000000000004</v>
      </c>
      <c r="N12" s="16">
        <f t="shared" si="6"/>
        <v>19.601999999999993</v>
      </c>
    </row>
    <row r="13" spans="2:14">
      <c r="B13" s="3">
        <v>5</v>
      </c>
      <c r="C13" s="3">
        <v>42.2</v>
      </c>
      <c r="D13" s="3">
        <v>5.89</v>
      </c>
      <c r="E13" s="3">
        <v>5.99</v>
      </c>
      <c r="F13" s="3">
        <v>5.56</v>
      </c>
      <c r="G13" s="18">
        <f t="shared" si="0"/>
        <v>5.8133333333333326</v>
      </c>
      <c r="H13" s="5">
        <f t="shared" si="1"/>
        <v>33.828600000000002</v>
      </c>
      <c r="I13" s="18">
        <f t="shared" si="2"/>
        <v>0.22501851775653475</v>
      </c>
      <c r="J13" s="8">
        <f t="shared" si="3"/>
        <v>0.69897000433601886</v>
      </c>
      <c r="K13" s="8">
        <f t="shared" si="4"/>
        <v>0.76442522587688588</v>
      </c>
      <c r="L13" s="10">
        <f t="shared" si="5"/>
        <v>0.04</v>
      </c>
      <c r="M13" s="15">
        <f t="shared" si="7"/>
        <v>2.6000000000000005</v>
      </c>
      <c r="N13" s="16">
        <f t="shared" si="6"/>
        <v>18.263928994082832</v>
      </c>
    </row>
    <row r="14" spans="2:14">
      <c r="B14" s="3" t="s">
        <v>6</v>
      </c>
      <c r="C14" s="3">
        <v>42.4</v>
      </c>
      <c r="D14" s="3">
        <v>11.58</v>
      </c>
      <c r="E14" s="3">
        <v>11.31</v>
      </c>
      <c r="F14" s="3">
        <v>11.03</v>
      </c>
      <c r="G14" s="18">
        <f t="shared" si="0"/>
        <v>11.306666666666667</v>
      </c>
      <c r="H14" s="5">
        <f t="shared" si="1"/>
        <v>127.89113333333331</v>
      </c>
      <c r="I14" s="18">
        <f t="shared" si="2"/>
        <v>0.27501515109774327</v>
      </c>
      <c r="J14" s="8"/>
      <c r="K14" s="8"/>
      <c r="L14" s="10"/>
      <c r="M14" s="15">
        <f t="shared" si="7"/>
        <v>2.7000000000000006</v>
      </c>
      <c r="N14" s="16">
        <f t="shared" si="6"/>
        <v>17.071761316872418</v>
      </c>
    </row>
    <row r="15" spans="2:14">
      <c r="M15" s="15">
        <f t="shared" si="7"/>
        <v>2.8000000000000007</v>
      </c>
      <c r="N15" s="16">
        <f t="shared" si="6"/>
        <v>16.005030612244891</v>
      </c>
    </row>
    <row r="16" spans="2:14">
      <c r="M16" s="15">
        <f t="shared" si="7"/>
        <v>2.9000000000000008</v>
      </c>
      <c r="N16" s="16">
        <f t="shared" si="6"/>
        <v>15.046737217598087</v>
      </c>
    </row>
    <row r="17" spans="13:14">
      <c r="M17" s="15">
        <f t="shared" si="7"/>
        <v>3.0000000000000009</v>
      </c>
      <c r="N17" s="16">
        <f t="shared" si="6"/>
        <v>14.182666666666659</v>
      </c>
    </row>
    <row r="18" spans="13:14">
      <c r="M18" s="15">
        <f t="shared" si="7"/>
        <v>3.100000000000001</v>
      </c>
      <c r="N18" s="16">
        <f t="shared" si="6"/>
        <v>13.400859521331936</v>
      </c>
    </row>
    <row r="19" spans="13:14">
      <c r="M19" s="15">
        <f t="shared" si="7"/>
        <v>3.2000000000000011</v>
      </c>
      <c r="N19" s="16">
        <f t="shared" si="6"/>
        <v>12.691195312499991</v>
      </c>
    </row>
    <row r="20" spans="13:14">
      <c r="M20" s="15">
        <f t="shared" si="7"/>
        <v>3.3000000000000012</v>
      </c>
      <c r="N20" s="16">
        <f t="shared" si="6"/>
        <v>12.045063360881535</v>
      </c>
    </row>
    <row r="21" spans="13:14">
      <c r="M21" s="15">
        <f t="shared" si="7"/>
        <v>3.4000000000000012</v>
      </c>
      <c r="N21" s="16">
        <f t="shared" si="6"/>
        <v>11.455100346020753</v>
      </c>
    </row>
    <row r="22" spans="13:14">
      <c r="M22" s="15">
        <f t="shared" si="7"/>
        <v>3.5000000000000013</v>
      </c>
      <c r="N22" s="16">
        <f t="shared" si="6"/>
        <v>10.914979591836728</v>
      </c>
    </row>
    <row r="23" spans="13:14">
      <c r="M23" s="15">
        <f t="shared" si="7"/>
        <v>3.6000000000000014</v>
      </c>
      <c r="N23" s="16">
        <f t="shared" si="6"/>
        <v>10.419240740740733</v>
      </c>
    </row>
    <row r="24" spans="13:14">
      <c r="M24" s="15">
        <f t="shared" si="7"/>
        <v>3.7000000000000015</v>
      </c>
      <c r="N24" s="16">
        <f t="shared" si="6"/>
        <v>9.9631512052593063</v>
      </c>
    </row>
    <row r="25" spans="13:14">
      <c r="M25" s="15">
        <f t="shared" si="7"/>
        <v>3.8000000000000016</v>
      </c>
      <c r="N25" s="16">
        <f t="shared" si="6"/>
        <v>9.5425927977839269</v>
      </c>
    </row>
    <row r="26" spans="13:14">
      <c r="M26" s="15">
        <f t="shared" si="7"/>
        <v>3.9000000000000017</v>
      </c>
      <c r="N26" s="16">
        <f t="shared" si="6"/>
        <v>9.1539684418145892</v>
      </c>
    </row>
    <row r="27" spans="13:14">
      <c r="M27" s="15">
        <f t="shared" si="7"/>
        <v>4.0000000000000018</v>
      </c>
      <c r="N27" s="16">
        <f t="shared" si="6"/>
        <v>8.794124999999994</v>
      </c>
    </row>
    <row r="28" spans="13:14">
      <c r="M28" s="15">
        <f t="shared" si="7"/>
        <v>4.1000000000000014</v>
      </c>
      <c r="N28" s="16">
        <f t="shared" si="6"/>
        <v>8.4602891136228386</v>
      </c>
    </row>
    <row r="29" spans="13:14">
      <c r="M29" s="15">
        <f t="shared" si="7"/>
        <v>4.2000000000000011</v>
      </c>
      <c r="N29" s="16">
        <f t="shared" si="6"/>
        <v>8.1500136054421741</v>
      </c>
    </row>
    <row r="30" spans="13:14">
      <c r="M30" s="15">
        <f t="shared" si="7"/>
        <v>4.3000000000000007</v>
      </c>
      <c r="N30" s="16">
        <f t="shared" si="6"/>
        <v>7.8611325040562452</v>
      </c>
    </row>
    <row r="31" spans="13:14">
      <c r="M31" s="15">
        <f t="shared" si="7"/>
        <v>4.4000000000000004</v>
      </c>
      <c r="N31" s="16">
        <f t="shared" si="6"/>
        <v>7.5917231404958674</v>
      </c>
    </row>
    <row r="32" spans="13:14">
      <c r="M32" s="15">
        <f t="shared" si="7"/>
        <v>4.5</v>
      </c>
      <c r="N32" s="16">
        <f t="shared" si="6"/>
        <v>7.3400740740740744</v>
      </c>
    </row>
    <row r="33" spans="13:14">
      <c r="M33" s="15">
        <f t="shared" si="7"/>
        <v>4.5999999999999996</v>
      </c>
      <c r="N33" s="16">
        <f t="shared" si="6"/>
        <v>7.1046578449905482</v>
      </c>
    </row>
    <row r="34" spans="13:14">
      <c r="M34" s="15">
        <f t="shared" si="7"/>
        <v>4.6999999999999993</v>
      </c>
      <c r="N34" s="16">
        <f t="shared" si="6"/>
        <v>6.8841077410593048</v>
      </c>
    </row>
    <row r="35" spans="13:14">
      <c r="M35" s="15">
        <f t="shared" si="7"/>
        <v>4.7999999999999989</v>
      </c>
      <c r="N35" s="16">
        <f t="shared" si="6"/>
        <v>6.6771979166666693</v>
      </c>
    </row>
    <row r="36" spans="13:14">
      <c r="M36" s="15">
        <f t="shared" si="7"/>
        <v>4.8999999999999986</v>
      </c>
      <c r="N36" s="16">
        <f t="shared" si="6"/>
        <v>6.4828263223656837</v>
      </c>
    </row>
    <row r="37" spans="13:14">
      <c r="M37" s="15">
        <f t="shared" si="7"/>
        <v>4.9999999999999982</v>
      </c>
      <c r="N37" s="16">
        <f t="shared" si="6"/>
        <v>6.3000000000000025</v>
      </c>
    </row>
  </sheetData>
  <mergeCells count="1"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ignoredErrors>
    <ignoredError sqref="G7:G14" formulaRange="1"/>
  </ignoredErrors>
  <drawing r:id="rId2"/>
  <legacyDrawing r:id="rId3"/>
  <oleObjects>
    <oleObject progId="Equation.DSMT4" shapeId="204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37"/>
  <sheetViews>
    <sheetView workbookViewId="0">
      <selection activeCell="T31" sqref="T31"/>
    </sheetView>
  </sheetViews>
  <sheetFormatPr defaultRowHeight="14.4"/>
  <cols>
    <col min="2" max="2" width="20.88671875" customWidth="1"/>
    <col min="3" max="3" width="14.109375" customWidth="1"/>
    <col min="6" max="6" width="7.44140625" customWidth="1"/>
    <col min="7" max="7" width="13.77734375" customWidth="1"/>
    <col min="8" max="8" width="15.88671875" customWidth="1"/>
    <col min="9" max="9" width="17.88671875" customWidth="1"/>
  </cols>
  <sheetData>
    <row r="2" spans="2:14">
      <c r="B2" s="1" t="s">
        <v>0</v>
      </c>
      <c r="D2" t="s">
        <v>12</v>
      </c>
      <c r="I2" s="20" t="s">
        <v>18</v>
      </c>
    </row>
    <row r="3" spans="2:14">
      <c r="B3" s="2" t="s">
        <v>1</v>
      </c>
      <c r="D3" t="s">
        <v>13</v>
      </c>
    </row>
    <row r="4" spans="2:14">
      <c r="B4" t="s">
        <v>2</v>
      </c>
    </row>
    <row r="5" spans="2:14">
      <c r="B5" s="1"/>
      <c r="C5" s="1"/>
      <c r="D5" s="19" t="s">
        <v>4</v>
      </c>
      <c r="E5" s="19"/>
      <c r="F5" s="19"/>
      <c r="G5" s="6"/>
      <c r="H5" s="6"/>
      <c r="I5" s="6"/>
      <c r="M5" s="12" t="s">
        <v>15</v>
      </c>
      <c r="N5" s="11"/>
    </row>
    <row r="6" spans="2:14" ht="28.8">
      <c r="B6" s="4" t="s">
        <v>9</v>
      </c>
      <c r="C6" s="4" t="s">
        <v>3</v>
      </c>
      <c r="D6" s="4">
        <v>1</v>
      </c>
      <c r="E6" s="4">
        <v>2</v>
      </c>
      <c r="F6" s="4">
        <v>3</v>
      </c>
      <c r="G6" s="17" t="s">
        <v>7</v>
      </c>
      <c r="H6" s="4" t="s">
        <v>5</v>
      </c>
      <c r="I6" s="17" t="s">
        <v>8</v>
      </c>
      <c r="J6" s="7" t="s">
        <v>10</v>
      </c>
      <c r="K6" s="7" t="s">
        <v>11</v>
      </c>
      <c r="L6" s="9" t="s">
        <v>14</v>
      </c>
      <c r="M6" s="14" t="s">
        <v>16</v>
      </c>
      <c r="N6" s="14" t="s">
        <v>17</v>
      </c>
    </row>
    <row r="7" spans="2:14">
      <c r="B7" s="3">
        <v>2</v>
      </c>
      <c r="C7" s="3">
        <v>41.8</v>
      </c>
      <c r="D7" s="3">
        <v>25.01</v>
      </c>
      <c r="E7" s="3">
        <v>26.32</v>
      </c>
      <c r="F7" s="3">
        <v>25.92</v>
      </c>
      <c r="G7" s="18">
        <f>AVERAGE(D7:F7)</f>
        <v>25.75</v>
      </c>
      <c r="H7" s="5">
        <f>(1/3)*(D7^2+E7^2+F7^2)</f>
        <v>663.36296666666669</v>
      </c>
      <c r="I7" s="18">
        <f>SQRT(3/2)*SQRT( H7 - G7^2)</f>
        <v>0.67134193969991196</v>
      </c>
      <c r="J7" s="8">
        <f>LOG10(B7)</f>
        <v>0.3010299956639812</v>
      </c>
      <c r="K7" s="8">
        <f>LOG10(G7)</f>
        <v>1.4107772333772097</v>
      </c>
      <c r="L7" s="10">
        <f>1/B7^2</f>
        <v>0.25</v>
      </c>
      <c r="M7" s="15">
        <f>2</f>
        <v>2</v>
      </c>
      <c r="N7" s="16">
        <f>100.82/(M7^2)+1.3762</f>
        <v>26.581199999999999</v>
      </c>
    </row>
    <row r="8" spans="2:14">
      <c r="B8" s="3">
        <v>2.5</v>
      </c>
      <c r="C8" s="3">
        <v>41.5</v>
      </c>
      <c r="D8" s="3">
        <v>19.47</v>
      </c>
      <c r="E8" s="3">
        <v>18.63</v>
      </c>
      <c r="F8" s="3">
        <v>18.36</v>
      </c>
      <c r="G8" s="18">
        <f t="shared" ref="G8:G14" si="0">AVERAGE(D8:F8)</f>
        <v>18.819999999999997</v>
      </c>
      <c r="H8" s="5">
        <f t="shared" ref="H8:H14" si="1">(1/3)*(D8^2+E8^2+F8^2)</f>
        <v>354.41579999999999</v>
      </c>
      <c r="I8" s="18">
        <f t="shared" ref="I8:I14" si="2">SQRT(3/2)*SQRT( H8 - G8^2)</f>
        <v>0.57887822553643364</v>
      </c>
      <c r="J8" s="8">
        <f t="shared" ref="J8:J13" si="3">LOG10(B8)</f>
        <v>0.3979400086720376</v>
      </c>
      <c r="K8" s="8">
        <f t="shared" ref="K8:K13" si="4">LOG10(G8)</f>
        <v>1.274619619091238</v>
      </c>
      <c r="L8" s="10">
        <f t="shared" ref="L8:L13" si="5">1/B8^2</f>
        <v>0.16</v>
      </c>
      <c r="M8" s="15">
        <f>M7+0.1</f>
        <v>2.1</v>
      </c>
      <c r="N8" s="16">
        <f t="shared" ref="N8:N37" si="6">100.82/(M8^2)+1.3762</f>
        <v>24.237878004535148</v>
      </c>
    </row>
    <row r="9" spans="2:14">
      <c r="B9" s="3">
        <v>3</v>
      </c>
      <c r="C9" s="3">
        <v>42.4</v>
      </c>
      <c r="D9" s="3">
        <v>13.56</v>
      </c>
      <c r="E9" s="3">
        <v>12.45</v>
      </c>
      <c r="F9" s="3">
        <v>12.38</v>
      </c>
      <c r="G9" s="18">
        <f t="shared" si="0"/>
        <v>12.796666666666667</v>
      </c>
      <c r="H9" s="5">
        <f t="shared" si="1"/>
        <v>164.04683333333332</v>
      </c>
      <c r="I9" s="18">
        <f t="shared" si="2"/>
        <v>0.6619919435562106</v>
      </c>
      <c r="J9" s="8">
        <f t="shared" si="3"/>
        <v>0.47712125471966244</v>
      </c>
      <c r="K9" s="8">
        <f t="shared" si="4"/>
        <v>1.1070968573977424</v>
      </c>
      <c r="L9" s="10">
        <f t="shared" si="5"/>
        <v>0.1111111111111111</v>
      </c>
      <c r="M9" s="15">
        <f t="shared" ref="M9:M37" si="7">M8+0.1</f>
        <v>2.2000000000000002</v>
      </c>
      <c r="N9" s="16">
        <f t="shared" si="6"/>
        <v>22.206778512396692</v>
      </c>
    </row>
    <row r="10" spans="2:14">
      <c r="B10" s="3">
        <v>3.5</v>
      </c>
      <c r="C10" s="3">
        <v>42.5</v>
      </c>
      <c r="D10" s="3">
        <v>9.44</v>
      </c>
      <c r="E10" s="3">
        <v>9.48</v>
      </c>
      <c r="F10" s="3">
        <v>9.07</v>
      </c>
      <c r="G10" s="18">
        <f t="shared" si="0"/>
        <v>9.33</v>
      </c>
      <c r="H10" s="5">
        <f t="shared" si="1"/>
        <v>87.082966666666664</v>
      </c>
      <c r="I10" s="18">
        <f t="shared" si="2"/>
        <v>0.22605309110912647</v>
      </c>
      <c r="J10" s="8">
        <f t="shared" si="3"/>
        <v>0.54406804435027567</v>
      </c>
      <c r="K10" s="8">
        <f t="shared" si="4"/>
        <v>0.96988164374649999</v>
      </c>
      <c r="L10" s="10">
        <f t="shared" si="5"/>
        <v>8.1632653061224483E-2</v>
      </c>
      <c r="M10" s="15">
        <f t="shared" si="7"/>
        <v>2.3000000000000003</v>
      </c>
      <c r="N10" s="16">
        <f t="shared" si="6"/>
        <v>20.434801134215498</v>
      </c>
    </row>
    <row r="11" spans="2:14">
      <c r="B11" s="3">
        <v>4</v>
      </c>
      <c r="C11" s="3">
        <v>41</v>
      </c>
      <c r="D11" s="3">
        <v>8.5399999999999991</v>
      </c>
      <c r="E11" s="3">
        <v>8.4</v>
      </c>
      <c r="F11" s="3">
        <v>8.2100000000000009</v>
      </c>
      <c r="G11" s="18">
        <f t="shared" si="0"/>
        <v>8.3833333333333329</v>
      </c>
      <c r="H11" s="5">
        <f t="shared" si="1"/>
        <v>70.298566666666673</v>
      </c>
      <c r="I11" s="18">
        <f t="shared" si="2"/>
        <v>0.16563010998413255</v>
      </c>
      <c r="J11" s="8">
        <f t="shared" si="3"/>
        <v>0.6020599913279624</v>
      </c>
      <c r="K11" s="8">
        <f t="shared" si="4"/>
        <v>0.92341673467228369</v>
      </c>
      <c r="L11" s="10">
        <f t="shared" si="5"/>
        <v>6.25E-2</v>
      </c>
      <c r="M11" s="15">
        <f t="shared" si="7"/>
        <v>2.4000000000000004</v>
      </c>
      <c r="N11" s="16">
        <f t="shared" si="6"/>
        <v>18.879672222222219</v>
      </c>
    </row>
    <row r="12" spans="2:14">
      <c r="B12" s="3">
        <v>4.5</v>
      </c>
      <c r="C12" s="3">
        <v>43</v>
      </c>
      <c r="D12" s="3">
        <v>6.02</v>
      </c>
      <c r="E12" s="3">
        <v>5.94</v>
      </c>
      <c r="F12" s="3">
        <v>6.14</v>
      </c>
      <c r="G12" s="18">
        <f t="shared" si="0"/>
        <v>6.0333333333333341</v>
      </c>
      <c r="H12" s="5">
        <f t="shared" si="1"/>
        <v>36.407866666666663</v>
      </c>
      <c r="I12" s="18">
        <f t="shared" si="2"/>
        <v>0.10066445913684954</v>
      </c>
      <c r="J12" s="8">
        <f t="shared" si="3"/>
        <v>0.65321251377534373</v>
      </c>
      <c r="K12" s="8">
        <f t="shared" si="4"/>
        <v>0.78055732014952217</v>
      </c>
      <c r="L12" s="10">
        <f t="shared" si="5"/>
        <v>4.9382716049382713E-2</v>
      </c>
      <c r="M12" s="15">
        <f t="shared" si="7"/>
        <v>2.5000000000000004</v>
      </c>
      <c r="N12" s="16">
        <f t="shared" si="6"/>
        <v>17.507399999999993</v>
      </c>
    </row>
    <row r="13" spans="2:14">
      <c r="B13" s="3">
        <v>5</v>
      </c>
      <c r="C13" s="3">
        <v>42.2</v>
      </c>
      <c r="D13" s="3">
        <v>4.57</v>
      </c>
      <c r="E13" s="3">
        <v>4.6500000000000004</v>
      </c>
      <c r="F13" s="3">
        <v>4.58</v>
      </c>
      <c r="G13" s="18">
        <f t="shared" si="0"/>
        <v>4.6000000000000005</v>
      </c>
      <c r="H13" s="5">
        <f t="shared" si="1"/>
        <v>21.161266666666666</v>
      </c>
      <c r="I13" s="18">
        <f t="shared" si="2"/>
        <v>4.3588989435335561E-2</v>
      </c>
      <c r="J13" s="8">
        <f t="shared" si="3"/>
        <v>0.69897000433601886</v>
      </c>
      <c r="K13" s="8">
        <f t="shared" si="4"/>
        <v>0.66275783168157409</v>
      </c>
      <c r="L13" s="10">
        <f t="shared" si="5"/>
        <v>0.04</v>
      </c>
      <c r="M13" s="15">
        <f t="shared" si="7"/>
        <v>2.6000000000000005</v>
      </c>
      <c r="N13" s="16">
        <f t="shared" si="6"/>
        <v>16.290401183431946</v>
      </c>
    </row>
    <row r="14" spans="2:14">
      <c r="B14" s="3" t="s">
        <v>6</v>
      </c>
      <c r="C14" s="3">
        <v>42.4</v>
      </c>
      <c r="D14" s="3">
        <v>9.68</v>
      </c>
      <c r="E14" s="3">
        <v>9.58</v>
      </c>
      <c r="F14" s="3">
        <v>10.220000000000001</v>
      </c>
      <c r="G14" s="18">
        <f t="shared" si="0"/>
        <v>9.8266666666666662</v>
      </c>
      <c r="H14" s="5">
        <f t="shared" si="1"/>
        <v>96.642399999999981</v>
      </c>
      <c r="I14" s="18">
        <f t="shared" si="2"/>
        <v>0.34428670223130969</v>
      </c>
      <c r="J14" s="8"/>
      <c r="K14" s="8"/>
      <c r="L14" s="10"/>
      <c r="M14" s="15">
        <f t="shared" si="7"/>
        <v>2.7000000000000006</v>
      </c>
      <c r="N14" s="16">
        <f t="shared" si="6"/>
        <v>15.20610397805212</v>
      </c>
    </row>
    <row r="15" spans="2:14">
      <c r="M15" s="15">
        <f t="shared" si="7"/>
        <v>2.8000000000000007</v>
      </c>
      <c r="N15" s="16">
        <f t="shared" si="6"/>
        <v>14.235893877551014</v>
      </c>
    </row>
    <row r="16" spans="2:14">
      <c r="M16" s="15">
        <f t="shared" si="7"/>
        <v>2.9000000000000008</v>
      </c>
      <c r="N16" s="16">
        <f t="shared" si="6"/>
        <v>13.364309393579065</v>
      </c>
    </row>
    <row r="17" spans="13:14">
      <c r="M17" s="15">
        <f t="shared" si="7"/>
        <v>3.0000000000000009</v>
      </c>
      <c r="N17" s="16">
        <f t="shared" si="6"/>
        <v>12.578422222222216</v>
      </c>
    </row>
    <row r="18" spans="13:14">
      <c r="M18" s="15">
        <f t="shared" si="7"/>
        <v>3.100000000000001</v>
      </c>
      <c r="N18" s="16">
        <f t="shared" si="6"/>
        <v>11.867355046826216</v>
      </c>
    </row>
    <row r="19" spans="13:14">
      <c r="M19" s="15">
        <f t="shared" si="7"/>
        <v>3.2000000000000011</v>
      </c>
      <c r="N19" s="16">
        <f t="shared" si="6"/>
        <v>11.221903124999994</v>
      </c>
    </row>
    <row r="20" spans="13:14">
      <c r="M20" s="15">
        <f t="shared" si="7"/>
        <v>3.3000000000000012</v>
      </c>
      <c r="N20" s="16">
        <f t="shared" si="6"/>
        <v>10.634234894398524</v>
      </c>
    </row>
    <row r="21" spans="13:14">
      <c r="M21" s="15">
        <f t="shared" si="7"/>
        <v>3.4000000000000012</v>
      </c>
      <c r="N21" s="16">
        <f t="shared" si="6"/>
        <v>10.097653287197227</v>
      </c>
    </row>
    <row r="22" spans="13:14">
      <c r="M22" s="15">
        <f t="shared" si="7"/>
        <v>3.5000000000000013</v>
      </c>
      <c r="N22" s="16">
        <f t="shared" si="6"/>
        <v>9.6064040816326468</v>
      </c>
    </row>
    <row r="23" spans="13:14">
      <c r="M23" s="15">
        <f t="shared" si="7"/>
        <v>3.6000000000000014</v>
      </c>
      <c r="N23" s="16">
        <f t="shared" si="6"/>
        <v>9.1555209876543149</v>
      </c>
    </row>
    <row r="24" spans="13:14">
      <c r="M24" s="15">
        <f t="shared" si="7"/>
        <v>3.7000000000000015</v>
      </c>
      <c r="N24" s="16">
        <f t="shared" si="6"/>
        <v>8.7406996347698982</v>
      </c>
    </row>
    <row r="25" spans="13:14">
      <c r="M25" s="15">
        <f t="shared" si="7"/>
        <v>3.8000000000000016</v>
      </c>
      <c r="N25" s="16">
        <f t="shared" si="6"/>
        <v>8.3581944598337898</v>
      </c>
    </row>
    <row r="26" spans="13:14">
      <c r="M26" s="15">
        <f t="shared" si="7"/>
        <v>3.9000000000000017</v>
      </c>
      <c r="N26" s="16">
        <f t="shared" si="6"/>
        <v>8.0047338593030837</v>
      </c>
    </row>
    <row r="27" spans="13:14">
      <c r="M27" s="15">
        <f t="shared" si="7"/>
        <v>4.0000000000000018</v>
      </c>
      <c r="N27" s="16">
        <f t="shared" si="6"/>
        <v>7.6774499999999941</v>
      </c>
    </row>
    <row r="28" spans="13:14">
      <c r="M28" s="15">
        <f t="shared" si="7"/>
        <v>4.1000000000000014</v>
      </c>
      <c r="N28" s="16">
        <f t="shared" si="6"/>
        <v>7.3738204640095129</v>
      </c>
    </row>
    <row r="29" spans="13:14">
      <c r="M29" s="15">
        <f t="shared" si="7"/>
        <v>4.2000000000000011</v>
      </c>
      <c r="N29" s="16">
        <f t="shared" si="6"/>
        <v>7.0916195011337839</v>
      </c>
    </row>
    <row r="30" spans="13:14">
      <c r="M30" s="15">
        <f t="shared" si="7"/>
        <v>4.3000000000000007</v>
      </c>
      <c r="N30" s="16">
        <f t="shared" si="6"/>
        <v>6.8288771227690619</v>
      </c>
    </row>
    <row r="31" spans="13:14">
      <c r="M31" s="15">
        <f t="shared" si="7"/>
        <v>4.4000000000000004</v>
      </c>
      <c r="N31" s="16">
        <f t="shared" si="6"/>
        <v>6.5838446280991727</v>
      </c>
    </row>
    <row r="32" spans="13:14">
      <c r="M32" s="15">
        <f t="shared" si="7"/>
        <v>4.5</v>
      </c>
      <c r="N32" s="16">
        <f t="shared" si="6"/>
        <v>6.3549654320987647</v>
      </c>
    </row>
    <row r="33" spans="13:14">
      <c r="M33" s="15">
        <f t="shared" si="7"/>
        <v>4.5999999999999996</v>
      </c>
      <c r="N33" s="16">
        <f t="shared" si="6"/>
        <v>6.1408502835538759</v>
      </c>
    </row>
    <row r="34" spans="13:14">
      <c r="M34" s="15">
        <f t="shared" si="7"/>
        <v>4.6999999999999993</v>
      </c>
      <c r="N34" s="16">
        <f t="shared" si="6"/>
        <v>5.940256133997285</v>
      </c>
    </row>
    <row r="35" spans="13:14">
      <c r="M35" s="15">
        <f t="shared" si="7"/>
        <v>4.7999999999999989</v>
      </c>
      <c r="N35" s="16">
        <f t="shared" si="6"/>
        <v>5.752068055555557</v>
      </c>
    </row>
    <row r="36" spans="13:14">
      <c r="M36" s="15">
        <f t="shared" si="7"/>
        <v>4.8999999999999986</v>
      </c>
      <c r="N36" s="16">
        <f t="shared" si="6"/>
        <v>5.5752837151187027</v>
      </c>
    </row>
    <row r="37" spans="13:14">
      <c r="M37" s="15">
        <f t="shared" si="7"/>
        <v>4.9999999999999982</v>
      </c>
      <c r="N37" s="16">
        <f t="shared" si="6"/>
        <v>5.4090000000000025</v>
      </c>
    </row>
  </sheetData>
  <mergeCells count="1"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ignoredErrors>
    <ignoredError sqref="G7:G14" formulaRange="1"/>
  </ignoredErrors>
  <drawing r:id="rId2"/>
  <legacyDrawing r:id="rId3"/>
  <oleObjects>
    <oleObject progId="Equation.DSMT4" shapeId="1025" r:id="rId4"/>
    <oleObject progId="Equation.DSMT4" shapeId="1027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 detergent</vt:lpstr>
      <vt:lpstr>With detergent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2020-08-29T08:31:01Z</dcterms:modified>
</cp:coreProperties>
</file>