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13680" windowHeight="10056"/>
  </bookViews>
  <sheets>
    <sheet name="Eyam model" sheetId="1" r:id="rId1"/>
    <sheet name="Eyam data" sheetId="2" r:id="rId2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9" i="1"/>
  <c r="B90"/>
  <c r="B91" s="1"/>
  <c r="B92" s="1"/>
  <c r="B64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52"/>
  <c r="B53"/>
  <c r="B54" s="1"/>
  <c r="B55" s="1"/>
  <c r="B56" s="1"/>
  <c r="B57" s="1"/>
  <c r="B58" s="1"/>
  <c r="B59" s="1"/>
  <c r="B60" s="1"/>
  <c r="B61" s="1"/>
  <c r="B62" s="1"/>
  <c r="B63" s="1"/>
  <c r="D14"/>
  <c r="F14" s="1"/>
  <c r="G14" s="1"/>
  <c r="C14"/>
  <c r="F5"/>
  <c r="F8"/>
  <c r="D15" s="1"/>
  <c r="G7" i="2"/>
  <c r="G8"/>
  <c r="G9"/>
  <c r="G10"/>
  <c r="G11"/>
  <c r="G6"/>
  <c r="F7"/>
  <c r="F8"/>
  <c r="F9"/>
  <c r="F10"/>
  <c r="F11"/>
  <c r="F6"/>
  <c r="H6"/>
  <c r="H7"/>
  <c r="H8"/>
  <c r="H9"/>
  <c r="H10"/>
  <c r="H11"/>
  <c r="H5"/>
  <c r="G5"/>
  <c r="C11"/>
  <c r="C6"/>
  <c r="C7" s="1"/>
  <c r="C8" s="1"/>
  <c r="C9" s="1"/>
  <c r="C10" s="1"/>
  <c r="E15" i="1"/>
  <c r="B15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E16" l="1"/>
  <c r="C15"/>
  <c r="D16" s="1"/>
  <c r="E17" l="1"/>
  <c r="F15"/>
  <c r="G15" s="1"/>
  <c r="C16"/>
  <c r="C17" s="1"/>
  <c r="F16" l="1"/>
  <c r="G16" s="1"/>
  <c r="D17"/>
  <c r="C18" s="1"/>
  <c r="D18" l="1"/>
  <c r="C19" s="1"/>
  <c r="E18"/>
  <c r="F17"/>
  <c r="G17" s="1"/>
  <c r="E19" l="1"/>
  <c r="D19"/>
  <c r="C20" s="1"/>
  <c r="E20" l="1"/>
  <c r="F18"/>
  <c r="G18" s="1"/>
  <c r="D20" l="1"/>
  <c r="C21" s="1"/>
  <c r="E21" l="1"/>
  <c r="F19"/>
  <c r="G19" s="1"/>
  <c r="D21" l="1"/>
  <c r="C22" s="1"/>
  <c r="E22" l="1"/>
  <c r="F20"/>
  <c r="G20" s="1"/>
  <c r="D22" l="1"/>
  <c r="C23" s="1"/>
  <c r="E23" l="1"/>
  <c r="F21"/>
  <c r="G21" l="1"/>
  <c r="F22" l="1"/>
  <c r="G22" s="1"/>
  <c r="D23"/>
  <c r="D24" l="1"/>
  <c r="C24"/>
  <c r="E24"/>
  <c r="F23"/>
  <c r="G23" s="1"/>
  <c r="E25" l="1"/>
  <c r="C25"/>
  <c r="D25"/>
  <c r="C26" l="1"/>
  <c r="E26"/>
  <c r="F24"/>
  <c r="G24" s="1"/>
  <c r="D26" l="1"/>
  <c r="C27" l="1"/>
  <c r="E27"/>
  <c r="F25"/>
  <c r="D27" s="1"/>
  <c r="C28" l="1"/>
  <c r="E28"/>
  <c r="G25"/>
  <c r="F26" l="1"/>
  <c r="G26" l="1"/>
  <c r="D28"/>
  <c r="C29" l="1"/>
  <c r="E29"/>
  <c r="F27"/>
  <c r="G27" s="1"/>
  <c r="D29" l="1"/>
  <c r="E30" s="1"/>
  <c r="C30" l="1"/>
  <c r="F28"/>
  <c r="G28" s="1"/>
  <c r="D30" l="1"/>
  <c r="E31" s="1"/>
  <c r="C31" l="1"/>
  <c r="F29"/>
  <c r="G29" s="1"/>
  <c r="F30" l="1"/>
  <c r="G30" s="1"/>
  <c r="D31"/>
  <c r="D32" l="1"/>
  <c r="E32"/>
  <c r="C32"/>
  <c r="F31"/>
  <c r="C33" l="1"/>
  <c r="E33"/>
  <c r="G31"/>
  <c r="F32" l="1"/>
  <c r="G32" s="1"/>
  <c r="D33"/>
  <c r="D34" s="1"/>
  <c r="C34" l="1"/>
  <c r="C35" s="1"/>
  <c r="E34"/>
  <c r="E35" s="1"/>
  <c r="F33"/>
  <c r="G33" s="1"/>
  <c r="D35" l="1"/>
  <c r="E36" s="1"/>
  <c r="C36" l="1"/>
  <c r="F34"/>
  <c r="G34" s="1"/>
  <c r="D36" l="1"/>
  <c r="E37" s="1"/>
  <c r="C37" l="1"/>
  <c r="F35"/>
  <c r="G35" s="1"/>
  <c r="D37" l="1"/>
  <c r="E38" s="1"/>
  <c r="C38" l="1"/>
  <c r="F36"/>
  <c r="D38" l="1"/>
  <c r="E39" s="1"/>
  <c r="G36"/>
  <c r="C39" l="1"/>
  <c r="F37"/>
  <c r="G37" s="1"/>
  <c r="D39" l="1"/>
  <c r="E40" s="1"/>
  <c r="C40" l="1"/>
  <c r="F38"/>
  <c r="G38" s="1"/>
  <c r="D40" l="1"/>
  <c r="E41" s="1"/>
  <c r="C41" l="1"/>
  <c r="F39"/>
  <c r="G39" s="1"/>
  <c r="F40" l="1"/>
  <c r="G40" s="1"/>
  <c r="D41"/>
  <c r="D42" l="1"/>
  <c r="E42"/>
  <c r="C42"/>
  <c r="F41"/>
  <c r="G41" s="1"/>
  <c r="E43" l="1"/>
  <c r="C43"/>
  <c r="F42"/>
  <c r="G42" s="1"/>
  <c r="D43"/>
  <c r="D44" l="1"/>
  <c r="E44"/>
  <c r="C44"/>
  <c r="F43"/>
  <c r="G43" s="1"/>
  <c r="C45" l="1"/>
  <c r="E45"/>
  <c r="D45"/>
  <c r="F44"/>
  <c r="G44" s="1"/>
  <c r="C46" l="1"/>
  <c r="E46"/>
  <c r="D46"/>
  <c r="F45"/>
  <c r="G45" s="1"/>
  <c r="C47" l="1"/>
  <c r="E47"/>
  <c r="F46"/>
  <c r="D47"/>
  <c r="C48" l="1"/>
  <c r="E48"/>
  <c r="G46"/>
  <c r="F47"/>
  <c r="G47" s="1"/>
  <c r="D48"/>
  <c r="C49" l="1"/>
  <c r="E49"/>
  <c r="D49"/>
  <c r="D50" s="1"/>
  <c r="F48"/>
  <c r="E50" l="1"/>
  <c r="E51" s="1"/>
  <c r="C50"/>
  <c r="C51" s="1"/>
  <c r="G48"/>
  <c r="F49" l="1"/>
  <c r="G49" l="1"/>
  <c r="D51"/>
  <c r="D52" l="1"/>
  <c r="C52"/>
  <c r="E52"/>
  <c r="F50"/>
  <c r="G50" s="1"/>
  <c r="F52" l="1"/>
  <c r="G52" s="1"/>
  <c r="C53"/>
  <c r="D53"/>
  <c r="E53"/>
  <c r="E54" s="1"/>
  <c r="F51"/>
  <c r="G51" s="1"/>
  <c r="C54" l="1"/>
  <c r="F53"/>
  <c r="G53" s="1"/>
  <c r="D54"/>
  <c r="D55" l="1"/>
  <c r="E55"/>
  <c r="F54"/>
  <c r="G54" s="1"/>
  <c r="C55"/>
  <c r="E56" l="1"/>
  <c r="D56"/>
  <c r="C56"/>
  <c r="F55"/>
  <c r="G55" s="1"/>
  <c r="E57" l="1"/>
  <c r="E58" s="1"/>
  <c r="D57"/>
  <c r="D58"/>
  <c r="F56"/>
  <c r="G56" s="1"/>
  <c r="C57"/>
  <c r="E59" l="1"/>
  <c r="C58"/>
  <c r="D59" s="1"/>
  <c r="F57"/>
  <c r="G57" s="1"/>
  <c r="E60" l="1"/>
  <c r="F58"/>
  <c r="G58" s="1"/>
  <c r="C59"/>
  <c r="D60" s="1"/>
  <c r="E61" l="1"/>
  <c r="C60"/>
  <c r="D61" s="1"/>
  <c r="F59"/>
  <c r="G59" s="1"/>
  <c r="E62" l="1"/>
  <c r="F60"/>
  <c r="G60" s="1"/>
  <c r="C61"/>
  <c r="D62" s="1"/>
  <c r="E63" l="1"/>
  <c r="F61"/>
  <c r="G61" s="1"/>
  <c r="C62"/>
  <c r="D63" s="1"/>
  <c r="E64" s="1"/>
  <c r="F62" l="1"/>
  <c r="G62" s="1"/>
  <c r="C63"/>
  <c r="F63" l="1"/>
  <c r="G63" s="1"/>
  <c r="C64"/>
  <c r="D64"/>
  <c r="F64" l="1"/>
  <c r="G64" s="1"/>
  <c r="C65"/>
  <c r="D65"/>
  <c r="D66" s="1"/>
  <c r="E65"/>
  <c r="E66" l="1"/>
  <c r="E67" s="1"/>
  <c r="C66"/>
  <c r="F65"/>
  <c r="G65" s="1"/>
  <c r="F66" l="1"/>
  <c r="G66" s="1"/>
  <c r="C67"/>
  <c r="D67"/>
  <c r="E68" s="1"/>
  <c r="D68" l="1"/>
  <c r="F67"/>
  <c r="G67" s="1"/>
  <c r="C68"/>
  <c r="D69" l="1"/>
  <c r="F68"/>
  <c r="G68" s="1"/>
  <c r="C69"/>
  <c r="E69"/>
  <c r="E70" l="1"/>
  <c r="F69"/>
  <c r="G69" s="1"/>
  <c r="C70"/>
  <c r="D70"/>
  <c r="D71" l="1"/>
  <c r="E71"/>
  <c r="F70"/>
  <c r="G70" s="1"/>
  <c r="C71"/>
  <c r="E72" l="1"/>
  <c r="C72"/>
  <c r="F71"/>
  <c r="G71" s="1"/>
  <c r="D72"/>
  <c r="D73" l="1"/>
  <c r="E73"/>
  <c r="F72"/>
  <c r="G72" s="1"/>
  <c r="C73"/>
  <c r="E74" l="1"/>
  <c r="C74"/>
  <c r="F73"/>
  <c r="G73" s="1"/>
  <c r="D74"/>
  <c r="F74" l="1"/>
  <c r="G74" s="1"/>
  <c r="C75"/>
  <c r="D75"/>
  <c r="E75"/>
  <c r="C76" l="1"/>
  <c r="F75"/>
  <c r="G75" s="1"/>
  <c r="E76"/>
  <c r="D76"/>
  <c r="D77" l="1"/>
  <c r="F76"/>
  <c r="G76" s="1"/>
  <c r="C77"/>
  <c r="E77"/>
  <c r="D78" l="1"/>
  <c r="E78"/>
  <c r="C78"/>
  <c r="F77"/>
  <c r="G77" s="1"/>
  <c r="E79" l="1"/>
  <c r="F78"/>
  <c r="G78" s="1"/>
  <c r="C79"/>
  <c r="D79"/>
  <c r="D80" s="1"/>
  <c r="E80" l="1"/>
  <c r="E81" s="1"/>
  <c r="C80"/>
  <c r="D81" s="1"/>
  <c r="F79"/>
  <c r="G79" s="1"/>
  <c r="E82" l="1"/>
  <c r="F80"/>
  <c r="G80" s="1"/>
  <c r="C81"/>
  <c r="D82" s="1"/>
  <c r="C82" l="1"/>
  <c r="F81"/>
  <c r="G81" s="1"/>
  <c r="E83"/>
  <c r="F82" l="1"/>
  <c r="G82" s="1"/>
  <c r="C83"/>
  <c r="D83"/>
  <c r="C84" l="1"/>
  <c r="F83"/>
  <c r="G83" s="1"/>
  <c r="D84"/>
  <c r="E84"/>
  <c r="F84" l="1"/>
  <c r="G84" s="1"/>
  <c r="C85"/>
  <c r="E85"/>
  <c r="D85"/>
  <c r="D86" l="1"/>
  <c r="E86"/>
  <c r="C86"/>
  <c r="F85"/>
  <c r="G85" s="1"/>
  <c r="D87" l="1"/>
  <c r="E87"/>
  <c r="E88" s="1"/>
  <c r="F86"/>
  <c r="G86" s="1"/>
  <c r="C87"/>
  <c r="C88" l="1"/>
  <c r="F87"/>
  <c r="G87" s="1"/>
  <c r="D88"/>
  <c r="D89" s="1"/>
  <c r="F88" l="1"/>
  <c r="G88" s="1"/>
  <c r="C89"/>
  <c r="D90" s="1"/>
  <c r="E89"/>
  <c r="E90" s="1"/>
  <c r="E91" l="1"/>
  <c r="F89"/>
  <c r="G89" s="1"/>
  <c r="C90"/>
  <c r="D91"/>
  <c r="E92" l="1"/>
  <c r="C91"/>
  <c r="D92" s="1"/>
  <c r="F90"/>
  <c r="G90" s="1"/>
  <c r="F91" l="1"/>
  <c r="G91" s="1"/>
  <c r="C92"/>
  <c r="F92" s="1"/>
  <c r="G92" s="1"/>
</calcChain>
</file>

<file path=xl/sharedStrings.xml><?xml version="1.0" encoding="utf-8"?>
<sst xmlns="http://schemas.openxmlformats.org/spreadsheetml/2006/main" count="29" uniqueCount="26">
  <si>
    <t>Black Death Epidemiological model using the Eyam data</t>
  </si>
  <si>
    <t>Initial population N0</t>
  </si>
  <si>
    <t>Initial number of succeptables S0</t>
  </si>
  <si>
    <t>Initial number of infectives I0</t>
  </si>
  <si>
    <t>Transmission rate constant beta</t>
  </si>
  <si>
    <t>Death rate constant alpha</t>
  </si>
  <si>
    <t>timestep dt /months</t>
  </si>
  <si>
    <t>t /months</t>
  </si>
  <si>
    <t>S</t>
  </si>
  <si>
    <t>I</t>
  </si>
  <si>
    <t>D</t>
  </si>
  <si>
    <t>N</t>
  </si>
  <si>
    <t>N+D = N0</t>
  </si>
  <si>
    <t>Time /months</t>
  </si>
  <si>
    <t>Date</t>
  </si>
  <si>
    <t>July 3-4 1666</t>
  </si>
  <si>
    <t>July 19 1666</t>
  </si>
  <si>
    <t>August 3-4 1666</t>
  </si>
  <si>
    <t>August 19 1666</t>
  </si>
  <si>
    <t>September 3-4 1666</t>
  </si>
  <si>
    <t>September 19 1666</t>
  </si>
  <si>
    <t>October 20 1666</t>
  </si>
  <si>
    <t>Mompesson Eyam data from JPC toytime</t>
  </si>
  <si>
    <t>ln( S0/S )</t>
  </si>
  <si>
    <t>I0+S0-I-S</t>
  </si>
  <si>
    <t>Andy French &amp; John Cullerne.  24th February 2018.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</si>
</sst>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0" fillId="0" borderId="0" xfId="0" applyFill="1" applyAlignment="1">
      <alignment horizontal="left"/>
    </xf>
    <xf numFmtId="16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1" fillId="4" borderId="1" xfId="0" applyFont="1" applyFill="1" applyBorder="1" applyAlignment="1">
      <alignment horizontal="left"/>
    </xf>
    <xf numFmtId="164" fontId="0" fillId="4" borderId="1" xfId="0" applyNumberForma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164" fontId="0" fillId="5" borderId="1" xfId="0" applyNumberForma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164" fontId="0" fillId="3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r>
              <a:rPr lang="en-GB" sz="1100" b="1" i="0" baseline="0">
                <a:latin typeface="Times New Roman" panose="02020603050405020304" pitchFamily="18" charset="0"/>
              </a:rPr>
              <a:t>Eyam population during 1666 plague outbreak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S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'Eyam model'!$B$14:$B$100</c:f>
              <c:numCache>
                <c:formatCode>General</c:formatCode>
                <c:ptCount val="8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</c:numCache>
            </c:numRef>
          </c:xVal>
          <c:yVal>
            <c:numRef>
              <c:f>'Eyam model'!$C$14:$C$52</c:f>
              <c:numCache>
                <c:formatCode>0.0</c:formatCode>
                <c:ptCount val="39"/>
                <c:pt idx="0">
                  <c:v>235</c:v>
                </c:pt>
                <c:pt idx="1">
                  <c:v>228.94871402327004</c:v>
                </c:pt>
                <c:pt idx="2">
                  <c:v>222.30257970303495</c:v>
                </c:pt>
                <c:pt idx="3">
                  <c:v>215.09703672312634</c:v>
                </c:pt>
                <c:pt idx="4">
                  <c:v>207.39451626305643</c:v>
                </c:pt>
                <c:pt idx="5">
                  <c:v>199.28467505104194</c:v>
                </c:pt>
                <c:pt idx="6">
                  <c:v>190.88173809911129</c:v>
                </c:pt>
                <c:pt idx="7">
                  <c:v>182.31877433602074</c:v>
                </c:pt>
                <c:pt idx="8">
                  <c:v>173.7393329705331</c:v>
                </c:pt>
                <c:pt idx="9">
                  <c:v>165.28748337955173</c:v>
                </c:pt>
                <c:pt idx="10">
                  <c:v>157.09772275027007</c:v>
                </c:pt>
                <c:pt idx="11">
                  <c:v>149.28627950169124</c:v>
                </c:pt>
                <c:pt idx="12">
                  <c:v>141.9450089233392</c:v>
                </c:pt>
                <c:pt idx="13">
                  <c:v>135.13846588049219</c:v>
                </c:pt>
                <c:pt idx="14">
                  <c:v>128.90406177012261</c:v>
                </c:pt>
                <c:pt idx="15">
                  <c:v>123.25467891117835</c:v>
                </c:pt>
                <c:pt idx="16">
                  <c:v>118.18284395158113</c:v>
                </c:pt>
                <c:pt idx="17">
                  <c:v>113.66555467628099</c:v>
                </c:pt>
                <c:pt idx="18">
                  <c:v>109.66903071115482</c:v>
                </c:pt>
                <c:pt idx="19">
                  <c:v>106.15291146427366</c:v>
                </c:pt>
                <c:pt idx="20">
                  <c:v>103.07366789834467</c:v>
                </c:pt>
                <c:pt idx="21">
                  <c:v>100.38718094539516</c:v>
                </c:pt>
                <c:pt idx="22">
                  <c:v>98.050556317103783</c:v>
                </c:pt>
                <c:pt idx="23">
                  <c:v>96.023302542336154</c:v>
                </c:pt>
                <c:pt idx="24">
                  <c:v>94.268014023076475</c:v>
                </c:pt>
                <c:pt idx="25">
                  <c:v>92.750691171190468</c:v>
                </c:pt>
                <c:pt idx="26">
                  <c:v>91.44080855563405</c:v>
                </c:pt>
                <c:pt idx="27">
                  <c:v>90.311217960781477</c:v>
                </c:pt>
                <c:pt idx="28">
                  <c:v>89.337950937485104</c:v>
                </c:pt>
                <c:pt idx="29">
                  <c:v>88.499966779718278</c:v>
                </c:pt>
                <c:pt idx="30">
                  <c:v>87.77887729346044</c:v>
                </c:pt>
                <c:pt idx="31">
                  <c:v>87.158668881403159</c:v>
                </c:pt>
                <c:pt idx="32">
                  <c:v>86.62543469229503</c:v>
                </c:pt>
                <c:pt idx="33">
                  <c:v>86.167124183813783</c:v>
                </c:pt>
                <c:pt idx="34">
                  <c:v>85.773313807962225</c:v>
                </c:pt>
                <c:pt idx="35">
                  <c:v>85.435000150860063</c:v>
                </c:pt>
                <c:pt idx="36">
                  <c:v>85.14441536434343</c:v>
                </c:pt>
                <c:pt idx="37">
                  <c:v>84.894863835422157</c:v>
                </c:pt>
                <c:pt idx="38">
                  <c:v>84.680578551452868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D959-46B7-9D86-08A5E759D5F3}"/>
            </c:ext>
          </c:extLst>
        </c:ser>
        <c:ser>
          <c:idx val="1"/>
          <c:order val="1"/>
          <c:tx>
            <c:v>I</c:v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'Eyam model'!$B$14:$B$100</c:f>
              <c:numCache>
                <c:formatCode>General</c:formatCode>
                <c:ptCount val="8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</c:numCache>
            </c:numRef>
          </c:xVal>
          <c:yVal>
            <c:numRef>
              <c:f>'Eyam model'!$D$14:$D$100</c:f>
              <c:numCache>
                <c:formatCode>0.0</c:formatCode>
                <c:ptCount val="87"/>
                <c:pt idx="0">
                  <c:v>14.5</c:v>
                </c:pt>
                <c:pt idx="1">
                  <c:v>16.346285976729945</c:v>
                </c:pt>
                <c:pt idx="2">
                  <c:v>18.251997363713354</c:v>
                </c:pt>
                <c:pt idx="3">
                  <c:v>20.164461108145094</c:v>
                </c:pt>
                <c:pt idx="4">
                  <c:v>22.019287846852912</c:v>
                </c:pt>
                <c:pt idx="5">
                  <c:v>23.74353558328006</c:v>
                </c:pt>
                <c:pt idx="6">
                  <c:v>25.260847216059506</c:v>
                </c:pt>
                <c:pt idx="7">
                  <c:v>26.498165286492789</c:v>
                </c:pt>
                <c:pt idx="8">
                  <c:v>27.393138718897514</c:v>
                </c:pt>
                <c:pt idx="9">
                  <c:v>27.900978081398595</c:v>
                </c:pt>
                <c:pt idx="10">
                  <c:v>27.999455067074681</c:v>
                </c:pt>
                <c:pt idx="11">
                  <c:v>27.691056346201854</c:v>
                </c:pt>
                <c:pt idx="12">
                  <c:v>27.001920584155364</c:v>
                </c:pt>
                <c:pt idx="13">
                  <c:v>25.977906657597316</c:v>
                </c:pt>
                <c:pt idx="14">
                  <c:v>24.678717837263687</c:v>
                </c:pt>
                <c:pt idx="15">
                  <c:v>23.171272523401484</c:v>
                </c:pt>
                <c:pt idx="16">
                  <c:v>21.523438451212268</c:v>
                </c:pt>
                <c:pt idx="17">
                  <c:v>19.798930575660854</c:v>
                </c:pt>
                <c:pt idx="18">
                  <c:v>18.053764673845382</c:v>
                </c:pt>
                <c:pt idx="19">
                  <c:v>16.334292165311386</c:v>
                </c:pt>
                <c:pt idx="20">
                  <c:v>14.676591003300077</c:v>
                </c:pt>
                <c:pt idx="21">
                  <c:v>13.106866565292568</c:v>
                </c:pt>
                <c:pt idx="22">
                  <c:v>11.642499889649093</c:v>
                </c:pt>
                <c:pt idx="23">
                  <c:v>10.293428696418491</c:v>
                </c:pt>
                <c:pt idx="24">
                  <c:v>9.0636228937168077</c:v>
                </c:pt>
                <c:pt idx="25">
                  <c:v>7.9524951064249354</c:v>
                </c:pt>
                <c:pt idx="26">
                  <c:v>6.9561541411181187</c:v>
                </c:pt>
                <c:pt idx="27">
                  <c:v>6.0684600350464315</c:v>
                </c:pt>
                <c:pt idx="28">
                  <c:v>5.281873648179336</c:v>
                </c:pt>
                <c:pt idx="29">
                  <c:v>4.5881144479741494</c:v>
                </c:pt>
                <c:pt idx="30">
                  <c:v>3.9786507443194825</c:v>
                </c:pt>
                <c:pt idx="31">
                  <c:v>3.4450504405241191</c:v>
                </c:pt>
                <c:pt idx="32">
                  <c:v>2.9792200018802593</c:v>
                </c:pt>
                <c:pt idx="33">
                  <c:v>2.5735567098162373</c:v>
                </c:pt>
                <c:pt idx="34">
                  <c:v>2.2210356398210815</c:v>
                </c:pt>
                <c:pt idx="35">
                  <c:v>1.915248961375124</c:v>
                </c:pt>
                <c:pt idx="36">
                  <c:v>1.6504115490929656</c:v>
                </c:pt>
                <c:pt idx="37">
                  <c:v>1.4213437287772761</c:v>
                </c:pt>
                <c:pt idx="38">
                  <c:v>1.2234393314011534</c:v>
                </c:pt>
                <c:pt idx="39">
                  <c:v>1.0526250827818928</c:v>
                </c:pt>
                <c:pt idx="40">
                  <c:v>0.90531566645545491</c:v>
                </c:pt>
                <c:pt idx="41">
                  <c:v>0.77836749508472258</c:v>
                </c:pt>
                <c:pt idx="42">
                  <c:v>0.66903324238053896</c:v>
                </c:pt>
                <c:pt idx="43">
                  <c:v>0.57491845884472514</c:v>
                </c:pt>
                <c:pt idx="44">
                  <c:v>0.4939410649423443</c:v>
                </c:pt>
                <c:pt idx="45">
                  <c:v>0.42429413817241818</c:v>
                </c:pt>
                <c:pt idx="46">
                  <c:v>0.36441214843342162</c:v>
                </c:pt>
                <c:pt idx="47">
                  <c:v>0.31294061945936935</c:v>
                </c:pt>
                <c:pt idx="48">
                  <c:v>0.26870907997716531</c:v>
                </c:pt>
                <c:pt idx="49">
                  <c:v>0.2307070990838305</c:v>
                </c:pt>
                <c:pt idx="50">
                  <c:v>0.19806316297174423</c:v>
                </c:pt>
                <c:pt idx="51">
                  <c:v>0.17002613473593178</c:v>
                </c:pt>
                <c:pt idx="52">
                  <c:v>0.14594903838195639</c:v>
                </c:pt>
                <c:pt idx="53">
                  <c:v>0.12527491710013519</c:v>
                </c:pt>
                <c:pt idx="54">
                  <c:v>0.10752453065460732</c:v>
                </c:pt>
                <c:pt idx="55">
                  <c:v>9.2285674734178286E-2</c:v>
                </c:pt>
                <c:pt idx="56">
                  <c:v>7.9203924520265659E-2</c:v>
                </c:pt>
                <c:pt idx="57">
                  <c:v>6.7974624333139833E-2</c:v>
                </c:pt>
                <c:pt idx="58">
                  <c:v>5.8335964235443849E-2</c:v>
                </c:pt>
                <c:pt idx="59">
                  <c:v>5.0063002419729372E-2</c:v>
                </c:pt>
                <c:pt idx="60">
                  <c:v>4.2962508815144809E-2</c:v>
                </c:pt>
                <c:pt idx="61">
                  <c:v>3.6868520494346947E-2</c:v>
                </c:pt>
                <c:pt idx="62">
                  <c:v>3.1638513120180622E-2</c:v>
                </c:pt>
                <c:pt idx="63">
                  <c:v>2.7150104881319748E-2</c:v>
                </c:pt>
                <c:pt idx="64">
                  <c:v>2.3298220204739234E-2</c:v>
                </c:pt>
                <c:pt idx="65">
                  <c:v>1.9992650100591928E-2</c:v>
                </c:pt>
                <c:pt idx="66">
                  <c:v>1.7155954402231666E-2</c:v>
                </c:pt>
                <c:pt idx="67">
                  <c:v>1.4721658523760298E-2</c:v>
                </c:pt>
                <c:pt idx="68">
                  <c:v>1.26327037800606E-2</c:v>
                </c:pt>
                <c:pt idx="69">
                  <c:v>1.0840115904598272E-2</c:v>
                </c:pt>
                <c:pt idx="70">
                  <c:v>9.3018612556388415E-3</c:v>
                </c:pt>
                <c:pt idx="71">
                  <c:v>7.9818644108806836E-3</c:v>
                </c:pt>
                <c:pt idx="72">
                  <c:v>6.8491644942100371E-3</c:v>
                </c:pt>
                <c:pt idx="73">
                  <c:v>5.8771907282644175E-3</c:v>
                </c:pt>
                <c:pt idx="74">
                  <c:v>5.043140426660239E-3</c:v>
                </c:pt>
                <c:pt idx="75">
                  <c:v>4.3274449865599298E-3</c:v>
                </c:pt>
                <c:pt idx="76">
                  <c:v>3.7133114653651851E-3</c:v>
                </c:pt>
                <c:pt idx="77">
                  <c:v>3.1863290682028916E-3</c:v>
                </c:pt>
                <c:pt idx="78">
                  <c:v>2.7341313734737657E-3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D959-46B7-9D86-08A5E759D5F3}"/>
            </c:ext>
          </c:extLst>
        </c:ser>
        <c:ser>
          <c:idx val="2"/>
          <c:order val="2"/>
          <c:tx>
            <c:v>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'Eyam model'!$B$14:$B$100</c:f>
              <c:numCache>
                <c:formatCode>General</c:formatCode>
                <c:ptCount val="8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</c:numCache>
            </c:numRef>
          </c:xVal>
          <c:yVal>
            <c:numRef>
              <c:f>'Eyam model'!$E$14:$E$100</c:f>
              <c:numCache>
                <c:formatCode>0.0</c:formatCode>
                <c:ptCount val="87"/>
                <c:pt idx="0">
                  <c:v>0</c:v>
                </c:pt>
                <c:pt idx="1">
                  <c:v>4.2050000000000001</c:v>
                </c:pt>
                <c:pt idx="2">
                  <c:v>8.9454229332516846</c:v>
                </c:pt>
                <c:pt idx="3">
                  <c:v>14.238502168728557</c:v>
                </c:pt>
                <c:pt idx="4">
                  <c:v>20.086195890090636</c:v>
                </c:pt>
                <c:pt idx="5">
                  <c:v>26.471789365677978</c:v>
                </c:pt>
                <c:pt idx="6">
                  <c:v>33.357414684829195</c:v>
                </c:pt>
                <c:pt idx="7">
                  <c:v>40.683060377486449</c:v>
                </c:pt>
                <c:pt idx="8">
                  <c:v>48.367528310569355</c:v>
                </c:pt>
                <c:pt idx="9">
                  <c:v>56.311538539049636</c:v>
                </c:pt>
                <c:pt idx="10">
                  <c:v>64.402822182655228</c:v>
                </c:pt>
                <c:pt idx="11">
                  <c:v>72.522664152106884</c:v>
                </c:pt>
                <c:pt idx="12">
                  <c:v>80.553070492505427</c:v>
                </c:pt>
                <c:pt idx="13">
                  <c:v>88.383627461910478</c:v>
                </c:pt>
                <c:pt idx="14">
                  <c:v>95.9172203926137</c:v>
                </c:pt>
                <c:pt idx="15">
                  <c:v>103.07404856542017</c:v>
                </c:pt>
                <c:pt idx="16">
                  <c:v>109.79371759720659</c:v>
                </c:pt>
                <c:pt idx="17">
                  <c:v>116.03551474805815</c:v>
                </c:pt>
                <c:pt idx="18">
                  <c:v>121.77720461499979</c:v>
                </c:pt>
                <c:pt idx="19">
                  <c:v>127.01279637041495</c:v>
                </c:pt>
                <c:pt idx="20">
                  <c:v>131.74974109835526</c:v>
                </c:pt>
                <c:pt idx="21">
                  <c:v>136.00595248931228</c:v>
                </c:pt>
                <c:pt idx="22">
                  <c:v>139.80694379324711</c:v>
                </c:pt>
                <c:pt idx="23">
                  <c:v>143.18326876124536</c:v>
                </c:pt>
                <c:pt idx="24">
                  <c:v>146.16836308320671</c:v>
                </c:pt>
                <c:pt idx="25">
                  <c:v>148.7968137223846</c:v>
                </c:pt>
                <c:pt idx="26">
                  <c:v>151.10303730324782</c:v>
                </c:pt>
                <c:pt idx="27">
                  <c:v>153.12032200417207</c:v>
                </c:pt>
                <c:pt idx="28">
                  <c:v>154.88017541433553</c:v>
                </c:pt>
                <c:pt idx="29">
                  <c:v>156.41191877230753</c:v>
                </c:pt>
                <c:pt idx="30">
                  <c:v>157.74247196222004</c:v>
                </c:pt>
                <c:pt idx="31">
                  <c:v>158.89628067807269</c:v>
                </c:pt>
                <c:pt idx="32">
                  <c:v>159.89534530582469</c:v>
                </c:pt>
                <c:pt idx="33">
                  <c:v>160.75931910636996</c:v>
                </c:pt>
                <c:pt idx="34">
                  <c:v>161.50565055221668</c:v>
                </c:pt>
                <c:pt idx="35">
                  <c:v>162.14975088776478</c:v>
                </c:pt>
                <c:pt idx="36">
                  <c:v>162.70517308656358</c:v>
                </c:pt>
                <c:pt idx="37">
                  <c:v>163.18379243580054</c:v>
                </c:pt>
                <c:pt idx="38">
                  <c:v>163.59598211714595</c:v>
                </c:pt>
                <c:pt idx="39">
                  <c:v>163.95077952325229</c:v>
                </c:pt>
                <c:pt idx="40">
                  <c:v>164.25604079725903</c:v>
                </c:pt>
                <c:pt idx="41">
                  <c:v>164.51858234053111</c:v>
                </c:pt>
                <c:pt idx="42">
                  <c:v>164.74430891410569</c:v>
                </c:pt>
                <c:pt idx="43">
                  <c:v>164.93832855439604</c:v>
                </c:pt>
                <c:pt idx="44">
                  <c:v>165.10505490746101</c:v>
                </c:pt>
                <c:pt idx="45">
                  <c:v>165.2482978162943</c:v>
                </c:pt>
                <c:pt idx="46">
                  <c:v>165.3713431163643</c:v>
                </c:pt>
                <c:pt idx="47">
                  <c:v>165.47702263941</c:v>
                </c:pt>
                <c:pt idx="48">
                  <c:v>165.56777541905322</c:v>
                </c:pt>
                <c:pt idx="49">
                  <c:v>165.64570105224661</c:v>
                </c:pt>
                <c:pt idx="50">
                  <c:v>165.71260611098091</c:v>
                </c:pt>
                <c:pt idx="51">
                  <c:v>165.77004442824273</c:v>
                </c:pt>
                <c:pt idx="52">
                  <c:v>165.81935200731616</c:v>
                </c:pt>
                <c:pt idx="53">
                  <c:v>165.86167722844692</c:v>
                </c:pt>
                <c:pt idx="54">
                  <c:v>165.89800695440596</c:v>
                </c:pt>
                <c:pt idx="55">
                  <c:v>165.92918906829578</c:v>
                </c:pt>
                <c:pt idx="56">
                  <c:v>165.9559519139687</c:v>
                </c:pt>
                <c:pt idx="57">
                  <c:v>165.97892105207958</c:v>
                </c:pt>
                <c:pt idx="58">
                  <c:v>165.99863369313618</c:v>
                </c:pt>
                <c:pt idx="59">
                  <c:v>166.01555112276446</c:v>
                </c:pt>
                <c:pt idx="60">
                  <c:v>166.03006939346619</c:v>
                </c:pt>
                <c:pt idx="61">
                  <c:v>166.04252852102258</c:v>
                </c:pt>
                <c:pt idx="62">
                  <c:v>166.05322039196594</c:v>
                </c:pt>
                <c:pt idx="63">
                  <c:v>166.0623955607708</c:v>
                </c:pt>
                <c:pt idx="64">
                  <c:v>166.07026909118639</c:v>
                </c:pt>
                <c:pt idx="65">
                  <c:v>166.07702557504575</c:v>
                </c:pt>
                <c:pt idx="66">
                  <c:v>166.08282344357494</c:v>
                </c:pt>
                <c:pt idx="67">
                  <c:v>166.08779867035159</c:v>
                </c:pt>
                <c:pt idx="68">
                  <c:v>166.09206795132349</c:v>
                </c:pt>
                <c:pt idx="69">
                  <c:v>166.09573143541971</c:v>
                </c:pt>
                <c:pt idx="70">
                  <c:v>166.09887506903203</c:v>
                </c:pt>
                <c:pt idx="71">
                  <c:v>166.10157260879618</c:v>
                </c:pt>
                <c:pt idx="72">
                  <c:v>166.10388734947534</c:v>
                </c:pt>
                <c:pt idx="73">
                  <c:v>166.10587360717867</c:v>
                </c:pt>
                <c:pt idx="74">
                  <c:v>166.10757799248987</c:v>
                </c:pt>
                <c:pt idx="75">
                  <c:v>166.10904050321361</c:v>
                </c:pt>
                <c:pt idx="76">
                  <c:v>166.1102954622597</c:v>
                </c:pt>
                <c:pt idx="77">
                  <c:v>166.11137232258466</c:v>
                </c:pt>
                <c:pt idx="78">
                  <c:v>166.11229635801445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D959-46B7-9D86-08A5E759D5F3}"/>
            </c:ext>
          </c:extLst>
        </c:ser>
        <c:ser>
          <c:idx val="3"/>
          <c:order val="3"/>
          <c:tx>
            <c:v>S data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'Eyam data'!$C$5:$C$11</c:f>
              <c:numCache>
                <c:formatCode>0.00</c:formatCode>
                <c:ptCount val="7"/>
                <c:pt idx="0">
                  <c:v>0</c:v>
                </c:pt>
                <c:pt idx="1">
                  <c:v>0.50958904109589043</c:v>
                </c:pt>
                <c:pt idx="2">
                  <c:v>1.0191780821917809</c:v>
                </c:pt>
                <c:pt idx="3">
                  <c:v>1.5287671232876714</c:v>
                </c:pt>
                <c:pt idx="4">
                  <c:v>2.0383561643835617</c:v>
                </c:pt>
                <c:pt idx="5">
                  <c:v>2.547945205479452</c:v>
                </c:pt>
                <c:pt idx="6">
                  <c:v>3.5671232876712331</c:v>
                </c:pt>
              </c:numCache>
            </c:numRef>
          </c:xVal>
          <c:yVal>
            <c:numRef>
              <c:f>'Eyam data'!$D$5:$D$11</c:f>
              <c:numCache>
                <c:formatCode>General</c:formatCode>
                <c:ptCount val="7"/>
                <c:pt idx="0">
                  <c:v>235</c:v>
                </c:pt>
                <c:pt idx="1">
                  <c:v>201</c:v>
                </c:pt>
                <c:pt idx="2">
                  <c:v>153.5</c:v>
                </c:pt>
                <c:pt idx="3">
                  <c:v>121</c:v>
                </c:pt>
                <c:pt idx="4">
                  <c:v>108</c:v>
                </c:pt>
                <c:pt idx="5">
                  <c:v>97</c:v>
                </c:pt>
                <c:pt idx="6">
                  <c:v>83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D959-46B7-9D86-08A5E759D5F3}"/>
            </c:ext>
          </c:extLst>
        </c:ser>
        <c:ser>
          <c:idx val="4"/>
          <c:order val="4"/>
          <c:tx>
            <c:v>I data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'Eyam data'!$C$5:$C$11</c:f>
              <c:numCache>
                <c:formatCode>0.00</c:formatCode>
                <c:ptCount val="7"/>
                <c:pt idx="0">
                  <c:v>0</c:v>
                </c:pt>
                <c:pt idx="1">
                  <c:v>0.50958904109589043</c:v>
                </c:pt>
                <c:pt idx="2">
                  <c:v>1.0191780821917809</c:v>
                </c:pt>
                <c:pt idx="3">
                  <c:v>1.5287671232876714</c:v>
                </c:pt>
                <c:pt idx="4">
                  <c:v>2.0383561643835617</c:v>
                </c:pt>
                <c:pt idx="5">
                  <c:v>2.547945205479452</c:v>
                </c:pt>
                <c:pt idx="6">
                  <c:v>3.5671232876712331</c:v>
                </c:pt>
              </c:numCache>
            </c:numRef>
          </c:xVal>
          <c:yVal>
            <c:numRef>
              <c:f>'Eyam data'!$E$5:$E$11</c:f>
              <c:numCache>
                <c:formatCode>General</c:formatCode>
                <c:ptCount val="7"/>
                <c:pt idx="0">
                  <c:v>14.5</c:v>
                </c:pt>
                <c:pt idx="1">
                  <c:v>22</c:v>
                </c:pt>
                <c:pt idx="2">
                  <c:v>29</c:v>
                </c:pt>
                <c:pt idx="3">
                  <c:v>21</c:v>
                </c:pt>
                <c:pt idx="4">
                  <c:v>8</c:v>
                </c:pt>
                <c:pt idx="5">
                  <c:v>8</c:v>
                </c:pt>
                <c:pt idx="6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D959-46B7-9D86-08A5E759D5F3}"/>
            </c:ext>
          </c:extLst>
        </c:ser>
        <c:ser>
          <c:idx val="5"/>
          <c:order val="5"/>
          <c:tx>
            <c:v>D data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'Eyam data'!$C$5:$C$11</c:f>
              <c:numCache>
                <c:formatCode>0.00</c:formatCode>
                <c:ptCount val="7"/>
                <c:pt idx="0">
                  <c:v>0</c:v>
                </c:pt>
                <c:pt idx="1">
                  <c:v>0.50958904109589043</c:v>
                </c:pt>
                <c:pt idx="2">
                  <c:v>1.0191780821917809</c:v>
                </c:pt>
                <c:pt idx="3">
                  <c:v>1.5287671232876714</c:v>
                </c:pt>
                <c:pt idx="4">
                  <c:v>2.0383561643835617</c:v>
                </c:pt>
                <c:pt idx="5">
                  <c:v>2.547945205479452</c:v>
                </c:pt>
                <c:pt idx="6">
                  <c:v>3.5671232876712331</c:v>
                </c:pt>
              </c:numCache>
            </c:numRef>
          </c:xVal>
          <c:yVal>
            <c:numRef>
              <c:f>'Eyam data'!$F$5:$F$11</c:f>
              <c:numCache>
                <c:formatCode>General</c:formatCode>
                <c:ptCount val="7"/>
                <c:pt idx="0">
                  <c:v>0</c:v>
                </c:pt>
                <c:pt idx="1">
                  <c:v>26.5</c:v>
                </c:pt>
                <c:pt idx="2">
                  <c:v>67</c:v>
                </c:pt>
                <c:pt idx="3">
                  <c:v>107.5</c:v>
                </c:pt>
                <c:pt idx="4">
                  <c:v>133.5</c:v>
                </c:pt>
                <c:pt idx="5">
                  <c:v>144.5</c:v>
                </c:pt>
                <c:pt idx="6">
                  <c:v>166.5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D959-46B7-9D86-08A5E759D5F3}"/>
            </c:ext>
          </c:extLst>
        </c:ser>
        <c:axId val="94303744"/>
        <c:axId val="94305664"/>
      </c:scatterChart>
      <c:valAx>
        <c:axId val="94303744"/>
        <c:scaling>
          <c:orientation val="minMax"/>
          <c:max val="4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sz="1100" baseline="0">
                    <a:latin typeface="Times New Roman" panose="02020603050405020304" pitchFamily="18" charset="0"/>
                  </a:rPr>
                  <a:t>time /months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94305664"/>
        <c:crosses val="autoZero"/>
        <c:crossBetween val="midCat"/>
      </c:valAx>
      <c:valAx>
        <c:axId val="943056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sz="1100" baseline="0">
                    <a:latin typeface="Times New Roman" panose="02020603050405020304" pitchFamily="18" charset="0"/>
                  </a:rPr>
                  <a:t>Eyam population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94303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v>Eyam data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732561242344707"/>
                  <c:y val="7.617067286662808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1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Times New Roman" panose="02020603050405020304" pitchFamily="18" charset="0"/>
                        <a:ea typeface="+mn-ea"/>
                        <a:cs typeface="+mn-cs"/>
                      </a:defRPr>
                    </a:pPr>
                    <a:r>
                      <a:rPr lang="en-GB" i="1" baseline="0"/>
                      <a:t>y</a:t>
                    </a:r>
                    <a:r>
                      <a:rPr lang="en-GB" baseline="0"/>
                      <a:t> = 163.29</a:t>
                    </a:r>
                    <a:r>
                      <a:rPr lang="en-GB" i="1" baseline="0"/>
                      <a:t>x</a:t>
                    </a:r>
                    <a:br>
                      <a:rPr lang="en-GB" i="1" baseline="0"/>
                    </a:br>
                    <a:r>
                      <a:rPr lang="en-GB" baseline="0"/>
                      <a:t>R² = 0.9973</a:t>
                    </a:r>
                    <a:endParaRPr lang="en-GB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'Eyam data'!$G$5:$G$11</c:f>
              <c:numCache>
                <c:formatCode>0.00</c:formatCode>
                <c:ptCount val="7"/>
                <c:pt idx="0">
                  <c:v>0</c:v>
                </c:pt>
                <c:pt idx="1">
                  <c:v>0.15628060608508312</c:v>
                </c:pt>
                <c:pt idx="2">
                  <c:v>0.42588494711690711</c:v>
                </c:pt>
                <c:pt idx="3">
                  <c:v>0.66379496854741782</c:v>
                </c:pt>
                <c:pt idx="4">
                  <c:v>0.77745428701993935</c:v>
                </c:pt>
                <c:pt idx="5">
                  <c:v>0.88487453564077612</c:v>
                </c:pt>
                <c:pt idx="6">
                  <c:v>1.0407449063475611</c:v>
                </c:pt>
              </c:numCache>
            </c:numRef>
          </c:xVal>
          <c:yVal>
            <c:numRef>
              <c:f>'Eyam data'!$H$5:$H$11</c:f>
              <c:numCache>
                <c:formatCode>0.00</c:formatCode>
                <c:ptCount val="7"/>
                <c:pt idx="0">
                  <c:v>0</c:v>
                </c:pt>
                <c:pt idx="1">
                  <c:v>26.5</c:v>
                </c:pt>
                <c:pt idx="2">
                  <c:v>67</c:v>
                </c:pt>
                <c:pt idx="3">
                  <c:v>107.5</c:v>
                </c:pt>
                <c:pt idx="4">
                  <c:v>133.5</c:v>
                </c:pt>
                <c:pt idx="5">
                  <c:v>144.5</c:v>
                </c:pt>
                <c:pt idx="6">
                  <c:v>166.5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60C5-44CE-9FFD-22BE06E34B68}"/>
            </c:ext>
          </c:extLst>
        </c:ser>
        <c:axId val="96368128"/>
        <c:axId val="96370048"/>
      </c:scatterChart>
      <c:valAx>
        <c:axId val="963681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sz="1100" baseline="0">
                    <a:latin typeface="Times New Roman" panose="02020603050405020304" pitchFamily="18" charset="0"/>
                  </a:rPr>
                  <a:t>ln (S0/S )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96370048"/>
        <c:crosses val="autoZero"/>
        <c:crossBetween val="midCat"/>
      </c:valAx>
      <c:valAx>
        <c:axId val="963700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sz="1100" baseline="0">
                    <a:latin typeface="Times New Roman" panose="02020603050405020304" pitchFamily="18" charset="0"/>
                  </a:rPr>
                  <a:t>S0 + I0 - S - I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96368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v>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'Eyam data'!$C$5:$C$11</c:f>
              <c:numCache>
                <c:formatCode>0.00</c:formatCode>
                <c:ptCount val="7"/>
                <c:pt idx="0">
                  <c:v>0</c:v>
                </c:pt>
                <c:pt idx="1">
                  <c:v>0.50958904109589043</c:v>
                </c:pt>
                <c:pt idx="2">
                  <c:v>1.0191780821917809</c:v>
                </c:pt>
                <c:pt idx="3">
                  <c:v>1.5287671232876714</c:v>
                </c:pt>
                <c:pt idx="4">
                  <c:v>2.0383561643835617</c:v>
                </c:pt>
                <c:pt idx="5">
                  <c:v>2.547945205479452</c:v>
                </c:pt>
                <c:pt idx="6">
                  <c:v>3.5671232876712331</c:v>
                </c:pt>
              </c:numCache>
            </c:numRef>
          </c:xVal>
          <c:yVal>
            <c:numRef>
              <c:f>'Eyam data'!$D$5:$D$11</c:f>
              <c:numCache>
                <c:formatCode>General</c:formatCode>
                <c:ptCount val="7"/>
                <c:pt idx="0">
                  <c:v>235</c:v>
                </c:pt>
                <c:pt idx="1">
                  <c:v>201</c:v>
                </c:pt>
                <c:pt idx="2">
                  <c:v>153.5</c:v>
                </c:pt>
                <c:pt idx="3">
                  <c:v>121</c:v>
                </c:pt>
                <c:pt idx="4">
                  <c:v>108</c:v>
                </c:pt>
                <c:pt idx="5">
                  <c:v>97</c:v>
                </c:pt>
                <c:pt idx="6">
                  <c:v>83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3B2B-4438-A6CB-1F524F01B3B7}"/>
            </c:ext>
          </c:extLst>
        </c:ser>
        <c:ser>
          <c:idx val="1"/>
          <c:order val="1"/>
          <c:tx>
            <c:v>I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'Eyam data'!$C$5:$C$11</c:f>
              <c:numCache>
                <c:formatCode>0.00</c:formatCode>
                <c:ptCount val="7"/>
                <c:pt idx="0">
                  <c:v>0</c:v>
                </c:pt>
                <c:pt idx="1">
                  <c:v>0.50958904109589043</c:v>
                </c:pt>
                <c:pt idx="2">
                  <c:v>1.0191780821917809</c:v>
                </c:pt>
                <c:pt idx="3">
                  <c:v>1.5287671232876714</c:v>
                </c:pt>
                <c:pt idx="4">
                  <c:v>2.0383561643835617</c:v>
                </c:pt>
                <c:pt idx="5">
                  <c:v>2.547945205479452</c:v>
                </c:pt>
                <c:pt idx="6">
                  <c:v>3.5671232876712331</c:v>
                </c:pt>
              </c:numCache>
            </c:numRef>
          </c:xVal>
          <c:yVal>
            <c:numRef>
              <c:f>'Eyam data'!$E$5:$E$11</c:f>
              <c:numCache>
                <c:formatCode>General</c:formatCode>
                <c:ptCount val="7"/>
                <c:pt idx="0">
                  <c:v>14.5</c:v>
                </c:pt>
                <c:pt idx="1">
                  <c:v>22</c:v>
                </c:pt>
                <c:pt idx="2">
                  <c:v>29</c:v>
                </c:pt>
                <c:pt idx="3">
                  <c:v>21</c:v>
                </c:pt>
                <c:pt idx="4">
                  <c:v>8</c:v>
                </c:pt>
                <c:pt idx="5">
                  <c:v>8</c:v>
                </c:pt>
                <c:pt idx="6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3B2B-4438-A6CB-1F524F01B3B7}"/>
            </c:ext>
          </c:extLst>
        </c:ser>
        <c:ser>
          <c:idx val="2"/>
          <c:order val="2"/>
          <c:tx>
            <c:v>D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'Eyam data'!$C$5:$C$11</c:f>
              <c:numCache>
                <c:formatCode>0.00</c:formatCode>
                <c:ptCount val="7"/>
                <c:pt idx="0">
                  <c:v>0</c:v>
                </c:pt>
                <c:pt idx="1">
                  <c:v>0.50958904109589043</c:v>
                </c:pt>
                <c:pt idx="2">
                  <c:v>1.0191780821917809</c:v>
                </c:pt>
                <c:pt idx="3">
                  <c:v>1.5287671232876714</c:v>
                </c:pt>
                <c:pt idx="4">
                  <c:v>2.0383561643835617</c:v>
                </c:pt>
                <c:pt idx="5">
                  <c:v>2.547945205479452</c:v>
                </c:pt>
                <c:pt idx="6">
                  <c:v>3.5671232876712331</c:v>
                </c:pt>
              </c:numCache>
            </c:numRef>
          </c:xVal>
          <c:yVal>
            <c:numRef>
              <c:f>'Eyam data'!$F$5:$F$11</c:f>
              <c:numCache>
                <c:formatCode>General</c:formatCode>
                <c:ptCount val="7"/>
                <c:pt idx="0">
                  <c:v>0</c:v>
                </c:pt>
                <c:pt idx="1">
                  <c:v>26.5</c:v>
                </c:pt>
                <c:pt idx="2">
                  <c:v>67</c:v>
                </c:pt>
                <c:pt idx="3">
                  <c:v>107.5</c:v>
                </c:pt>
                <c:pt idx="4">
                  <c:v>133.5</c:v>
                </c:pt>
                <c:pt idx="5">
                  <c:v>144.5</c:v>
                </c:pt>
                <c:pt idx="6">
                  <c:v>166.5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3B2B-4438-A6CB-1F524F01B3B7}"/>
            </c:ext>
          </c:extLst>
        </c:ser>
        <c:axId val="96832512"/>
        <c:axId val="96846976"/>
      </c:scatterChart>
      <c:valAx>
        <c:axId val="968325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sz="1100" baseline="0">
                    <a:latin typeface="Times New Roman" panose="02020603050405020304" pitchFamily="18" charset="0"/>
                  </a:rPr>
                  <a:t>time /months )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96846976"/>
        <c:crosses val="autoZero"/>
        <c:crossBetween val="midCat"/>
      </c:valAx>
      <c:valAx>
        <c:axId val="968469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sz="1100" baseline="0">
                    <a:latin typeface="Times New Roman" panose="02020603050405020304" pitchFamily="18" charset="0"/>
                  </a:rPr>
                  <a:t>Eyam population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32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569119</xdr:colOff>
      <xdr:row>1</xdr:row>
      <xdr:rowOff>126205</xdr:rowOff>
    </xdr:from>
    <xdr:to>
      <xdr:col>17</xdr:col>
      <xdr:colOff>552450</xdr:colOff>
      <xdr:row>29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364530</xdr:colOff>
      <xdr:row>1</xdr:row>
      <xdr:rowOff>90530</xdr:rowOff>
    </xdr:from>
    <xdr:to>
      <xdr:col>15</xdr:col>
      <xdr:colOff>387675</xdr:colOff>
      <xdr:row>18</xdr:row>
      <xdr:rowOff>31157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645385</xdr:colOff>
      <xdr:row>12</xdr:row>
      <xdr:rowOff>31155</xdr:rowOff>
    </xdr:from>
    <xdr:to>
      <xdr:col>8</xdr:col>
      <xdr:colOff>8901</xdr:colOff>
      <xdr:row>28</xdr:row>
      <xdr:rowOff>8901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92"/>
  <sheetViews>
    <sheetView tabSelected="1" workbookViewId="0">
      <selection activeCell="T36" sqref="T36"/>
    </sheetView>
  </sheetViews>
  <sheetFormatPr defaultColWidth="9.109375" defaultRowHeight="14.4"/>
  <cols>
    <col min="1" max="1" width="4.5546875" style="1" customWidth="1"/>
    <col min="2" max="16384" width="9.109375" style="1"/>
  </cols>
  <sheetData>
    <row r="2" spans="2:7">
      <c r="B2" s="2" t="s">
        <v>0</v>
      </c>
    </row>
    <row r="3" spans="2:7">
      <c r="B3" s="2" t="s">
        <v>25</v>
      </c>
    </row>
    <row r="5" spans="2:7">
      <c r="B5" s="2" t="s">
        <v>1</v>
      </c>
      <c r="F5" s="8">
        <f>F6+F7</f>
        <v>249.5</v>
      </c>
    </row>
    <row r="6" spans="2:7">
      <c r="B6" s="2" t="s">
        <v>2</v>
      </c>
      <c r="F6" s="20">
        <v>235</v>
      </c>
    </row>
    <row r="7" spans="2:7">
      <c r="B7" s="2" t="s">
        <v>3</v>
      </c>
      <c r="F7" s="20">
        <v>14.5</v>
      </c>
    </row>
    <row r="8" spans="2:7">
      <c r="B8" s="2" t="s">
        <v>4</v>
      </c>
      <c r="F8" s="8">
        <f>F9/163.3</f>
        <v>1.775872627066748E-2</v>
      </c>
    </row>
    <row r="9" spans="2:7">
      <c r="B9" s="2" t="s">
        <v>5</v>
      </c>
      <c r="F9" s="20">
        <v>2.9</v>
      </c>
    </row>
    <row r="11" spans="2:7">
      <c r="B11" s="2" t="s">
        <v>6</v>
      </c>
      <c r="F11" s="20">
        <v>0.1</v>
      </c>
      <c r="G11" s="6"/>
    </row>
    <row r="13" spans="2:7">
      <c r="B13" s="5" t="s">
        <v>7</v>
      </c>
      <c r="C13" s="14" t="s">
        <v>8</v>
      </c>
      <c r="D13" s="16" t="s">
        <v>9</v>
      </c>
      <c r="E13" s="18" t="s">
        <v>10</v>
      </c>
      <c r="F13" s="5" t="s">
        <v>11</v>
      </c>
      <c r="G13" s="5" t="s">
        <v>12</v>
      </c>
    </row>
    <row r="14" spans="2:7">
      <c r="B14" s="3">
        <v>0</v>
      </c>
      <c r="C14" s="15">
        <f>F6</f>
        <v>235</v>
      </c>
      <c r="D14" s="17">
        <f>F7</f>
        <v>14.5</v>
      </c>
      <c r="E14" s="19">
        <v>0</v>
      </c>
      <c r="F14" s="7">
        <f>C14+D14</f>
        <v>249.5</v>
      </c>
      <c r="G14" s="7">
        <f>F14+E14</f>
        <v>249.5</v>
      </c>
    </row>
    <row r="15" spans="2:7">
      <c r="B15" s="3">
        <f>B14+$F$11</f>
        <v>0.1</v>
      </c>
      <c r="C15" s="15">
        <f>C14+ $F$11*( -$F$8*D14*C14)</f>
        <v>228.94871402327004</v>
      </c>
      <c r="D15" s="17">
        <f>D14+$F$11*( $F$8*C14*D14 - $F$9*D14)</f>
        <v>16.346285976729945</v>
      </c>
      <c r="E15" s="19">
        <f>E14+$F$11*$F$9*D14</f>
        <v>4.2050000000000001</v>
      </c>
      <c r="F15" s="7">
        <f>C15+D15</f>
        <v>245.29499999999999</v>
      </c>
      <c r="G15" s="7">
        <f>F15+E15</f>
        <v>249.5</v>
      </c>
    </row>
    <row r="16" spans="2:7">
      <c r="B16" s="3">
        <f t="shared" ref="B16:B51" si="0">B15+$F$11</f>
        <v>0.2</v>
      </c>
      <c r="C16" s="15">
        <f t="shared" ref="C16:C51" si="1">C15+ $F$11*( -$F$8*D15*C15)</f>
        <v>222.30257970303495</v>
      </c>
      <c r="D16" s="17">
        <f t="shared" ref="D16:D51" si="2">D15+$F$11*( $F$8*C15*D15 - $F$9*D15)</f>
        <v>18.251997363713354</v>
      </c>
      <c r="E16" s="19">
        <f t="shared" ref="E16:E51" si="3">E15+$F$11*$F$9*D15</f>
        <v>8.9454229332516846</v>
      </c>
      <c r="F16" s="7">
        <f t="shared" ref="F16:F51" si="4">C16+D16</f>
        <v>240.55457706674829</v>
      </c>
      <c r="G16" s="7">
        <f t="shared" ref="G16:G51" si="5">F16+E16</f>
        <v>249.49999999999997</v>
      </c>
    </row>
    <row r="17" spans="2:7">
      <c r="B17" s="3">
        <f t="shared" si="0"/>
        <v>0.30000000000000004</v>
      </c>
      <c r="C17" s="15">
        <f t="shared" si="1"/>
        <v>215.09703672312634</v>
      </c>
      <c r="D17" s="17">
        <f t="shared" si="2"/>
        <v>20.164461108145094</v>
      </c>
      <c r="E17" s="19">
        <f t="shared" si="3"/>
        <v>14.238502168728557</v>
      </c>
      <c r="F17" s="7">
        <f t="shared" si="4"/>
        <v>235.26149783127144</v>
      </c>
      <c r="G17" s="7">
        <f t="shared" si="5"/>
        <v>249.5</v>
      </c>
    </row>
    <row r="18" spans="2:7">
      <c r="B18" s="3">
        <f t="shared" si="0"/>
        <v>0.4</v>
      </c>
      <c r="C18" s="15">
        <f t="shared" si="1"/>
        <v>207.39451626305643</v>
      </c>
      <c r="D18" s="17">
        <f t="shared" si="2"/>
        <v>22.019287846852912</v>
      </c>
      <c r="E18" s="19">
        <f t="shared" si="3"/>
        <v>20.086195890090636</v>
      </c>
      <c r="F18" s="7">
        <f t="shared" si="4"/>
        <v>229.41380410990934</v>
      </c>
      <c r="G18" s="7">
        <f t="shared" si="5"/>
        <v>249.49999999999997</v>
      </c>
    </row>
    <row r="19" spans="2:7">
      <c r="B19" s="3">
        <f t="shared" si="0"/>
        <v>0.5</v>
      </c>
      <c r="C19" s="15">
        <f t="shared" si="1"/>
        <v>199.28467505104194</v>
      </c>
      <c r="D19" s="17">
        <f t="shared" si="2"/>
        <v>23.74353558328006</v>
      </c>
      <c r="E19" s="19">
        <f t="shared" si="3"/>
        <v>26.471789365677978</v>
      </c>
      <c r="F19" s="7">
        <f t="shared" si="4"/>
        <v>223.02821063432199</v>
      </c>
      <c r="G19" s="7">
        <f t="shared" si="5"/>
        <v>249.49999999999997</v>
      </c>
    </row>
    <row r="20" spans="2:7">
      <c r="B20" s="3">
        <f t="shared" si="0"/>
        <v>0.6</v>
      </c>
      <c r="C20" s="15">
        <f t="shared" si="1"/>
        <v>190.88173809911129</v>
      </c>
      <c r="D20" s="17">
        <f t="shared" si="2"/>
        <v>25.260847216059506</v>
      </c>
      <c r="E20" s="19">
        <f t="shared" si="3"/>
        <v>33.357414684829195</v>
      </c>
      <c r="F20" s="7">
        <f t="shared" si="4"/>
        <v>216.14258531517081</v>
      </c>
      <c r="G20" s="7">
        <f t="shared" si="5"/>
        <v>249.5</v>
      </c>
    </row>
    <row r="21" spans="2:7">
      <c r="B21" s="3">
        <f t="shared" si="0"/>
        <v>0.7</v>
      </c>
      <c r="C21" s="15">
        <f t="shared" si="1"/>
        <v>182.31877433602074</v>
      </c>
      <c r="D21" s="17">
        <f t="shared" si="2"/>
        <v>26.498165286492789</v>
      </c>
      <c r="E21" s="19">
        <f t="shared" si="3"/>
        <v>40.683060377486449</v>
      </c>
      <c r="F21" s="7">
        <f t="shared" si="4"/>
        <v>208.81693962251353</v>
      </c>
      <c r="G21" s="7">
        <f t="shared" si="5"/>
        <v>249.49999999999997</v>
      </c>
    </row>
    <row r="22" spans="2:7">
      <c r="B22" s="3">
        <f t="shared" si="0"/>
        <v>0.79999999999999993</v>
      </c>
      <c r="C22" s="15">
        <f t="shared" si="1"/>
        <v>173.7393329705331</v>
      </c>
      <c r="D22" s="17">
        <f t="shared" si="2"/>
        <v>27.393138718897514</v>
      </c>
      <c r="E22" s="19">
        <f t="shared" si="3"/>
        <v>48.367528310569355</v>
      </c>
      <c r="F22" s="7">
        <f t="shared" si="4"/>
        <v>201.13247168943062</v>
      </c>
      <c r="G22" s="7">
        <f t="shared" si="5"/>
        <v>249.49999999999997</v>
      </c>
    </row>
    <row r="23" spans="2:7">
      <c r="B23" s="3">
        <f t="shared" si="0"/>
        <v>0.89999999999999991</v>
      </c>
      <c r="C23" s="15">
        <f t="shared" si="1"/>
        <v>165.28748337955173</v>
      </c>
      <c r="D23" s="17">
        <f t="shared" si="2"/>
        <v>27.900978081398595</v>
      </c>
      <c r="E23" s="19">
        <f t="shared" si="3"/>
        <v>56.311538539049636</v>
      </c>
      <c r="F23" s="7">
        <f t="shared" si="4"/>
        <v>193.18846146095032</v>
      </c>
      <c r="G23" s="7">
        <f t="shared" si="5"/>
        <v>249.49999999999994</v>
      </c>
    </row>
    <row r="24" spans="2:7">
      <c r="B24" s="3">
        <f t="shared" si="0"/>
        <v>0.99999999999999989</v>
      </c>
      <c r="C24" s="15">
        <f t="shared" si="1"/>
        <v>157.09772275027007</v>
      </c>
      <c r="D24" s="17">
        <f t="shared" si="2"/>
        <v>27.999455067074681</v>
      </c>
      <c r="E24" s="19">
        <f t="shared" si="3"/>
        <v>64.402822182655228</v>
      </c>
      <c r="F24" s="7">
        <f t="shared" si="4"/>
        <v>185.09717781734474</v>
      </c>
      <c r="G24" s="7">
        <f t="shared" si="5"/>
        <v>249.49999999999997</v>
      </c>
    </row>
    <row r="25" spans="2:7">
      <c r="B25" s="3">
        <f t="shared" si="0"/>
        <v>1.0999999999999999</v>
      </c>
      <c r="C25" s="15">
        <f t="shared" si="1"/>
        <v>149.28627950169124</v>
      </c>
      <c r="D25" s="17">
        <f t="shared" si="2"/>
        <v>27.691056346201854</v>
      </c>
      <c r="E25" s="19">
        <f t="shared" si="3"/>
        <v>72.522664152106884</v>
      </c>
      <c r="F25" s="7">
        <f t="shared" si="4"/>
        <v>176.9773358478931</v>
      </c>
      <c r="G25" s="7">
        <f t="shared" si="5"/>
        <v>249.5</v>
      </c>
    </row>
    <row r="26" spans="2:7">
      <c r="B26" s="3">
        <f t="shared" si="0"/>
        <v>1.2</v>
      </c>
      <c r="C26" s="15">
        <f t="shared" si="1"/>
        <v>141.9450089233392</v>
      </c>
      <c r="D26" s="17">
        <f t="shared" si="2"/>
        <v>27.001920584155364</v>
      </c>
      <c r="E26" s="19">
        <f t="shared" si="3"/>
        <v>80.553070492505427</v>
      </c>
      <c r="F26" s="7">
        <f t="shared" si="4"/>
        <v>168.94692950749456</v>
      </c>
      <c r="G26" s="7">
        <f t="shared" si="5"/>
        <v>249.5</v>
      </c>
    </row>
    <row r="27" spans="2:7">
      <c r="B27" s="3">
        <f t="shared" si="0"/>
        <v>1.3</v>
      </c>
      <c r="C27" s="15">
        <f t="shared" si="1"/>
        <v>135.13846588049219</v>
      </c>
      <c r="D27" s="17">
        <f t="shared" si="2"/>
        <v>25.977906657597316</v>
      </c>
      <c r="E27" s="19">
        <f t="shared" si="3"/>
        <v>88.383627461910478</v>
      </c>
      <c r="F27" s="7">
        <f t="shared" si="4"/>
        <v>161.11637253808951</v>
      </c>
      <c r="G27" s="7">
        <f t="shared" si="5"/>
        <v>249.5</v>
      </c>
    </row>
    <row r="28" spans="2:7">
      <c r="B28" s="3">
        <f t="shared" si="0"/>
        <v>1.4000000000000001</v>
      </c>
      <c r="C28" s="15">
        <f t="shared" si="1"/>
        <v>128.90406177012261</v>
      </c>
      <c r="D28" s="17">
        <f t="shared" si="2"/>
        <v>24.678717837263687</v>
      </c>
      <c r="E28" s="19">
        <f t="shared" si="3"/>
        <v>95.9172203926137</v>
      </c>
      <c r="F28" s="7">
        <f t="shared" si="4"/>
        <v>153.5827796073863</v>
      </c>
      <c r="G28" s="7">
        <f t="shared" si="5"/>
        <v>249.5</v>
      </c>
    </row>
    <row r="29" spans="2:7">
      <c r="B29" s="3">
        <f t="shared" si="0"/>
        <v>1.5000000000000002</v>
      </c>
      <c r="C29" s="15">
        <f t="shared" si="1"/>
        <v>123.25467891117835</v>
      </c>
      <c r="D29" s="17">
        <f t="shared" si="2"/>
        <v>23.171272523401484</v>
      </c>
      <c r="E29" s="19">
        <f t="shared" si="3"/>
        <v>103.07404856542017</v>
      </c>
      <c r="F29" s="7">
        <f t="shared" si="4"/>
        <v>146.42595143457982</v>
      </c>
      <c r="G29" s="7">
        <f t="shared" si="5"/>
        <v>249.5</v>
      </c>
    </row>
    <row r="30" spans="2:7">
      <c r="B30" s="3">
        <f t="shared" si="0"/>
        <v>1.6000000000000003</v>
      </c>
      <c r="C30" s="15">
        <f t="shared" si="1"/>
        <v>118.18284395158113</v>
      </c>
      <c r="D30" s="17">
        <f t="shared" si="2"/>
        <v>21.523438451212268</v>
      </c>
      <c r="E30" s="19">
        <f t="shared" si="3"/>
        <v>109.79371759720659</v>
      </c>
      <c r="F30" s="7">
        <f t="shared" si="4"/>
        <v>139.70628240279339</v>
      </c>
      <c r="G30" s="7">
        <f t="shared" si="5"/>
        <v>249.5</v>
      </c>
    </row>
    <row r="31" spans="2:7">
      <c r="B31" s="3">
        <f t="shared" si="0"/>
        <v>1.7000000000000004</v>
      </c>
      <c r="C31" s="15">
        <f t="shared" si="1"/>
        <v>113.66555467628099</v>
      </c>
      <c r="D31" s="17">
        <f t="shared" si="2"/>
        <v>19.798930575660854</v>
      </c>
      <c r="E31" s="19">
        <f t="shared" si="3"/>
        <v>116.03551474805815</v>
      </c>
      <c r="F31" s="7">
        <f t="shared" si="4"/>
        <v>133.46448525194185</v>
      </c>
      <c r="G31" s="7">
        <f t="shared" si="5"/>
        <v>249.5</v>
      </c>
    </row>
    <row r="32" spans="2:7">
      <c r="B32" s="3">
        <f t="shared" si="0"/>
        <v>1.8000000000000005</v>
      </c>
      <c r="C32" s="15">
        <f t="shared" si="1"/>
        <v>109.66903071115482</v>
      </c>
      <c r="D32" s="17">
        <f t="shared" si="2"/>
        <v>18.053764673845382</v>
      </c>
      <c r="E32" s="19">
        <f t="shared" si="3"/>
        <v>121.77720461499979</v>
      </c>
      <c r="F32" s="7">
        <f t="shared" si="4"/>
        <v>127.7227953850002</v>
      </c>
      <c r="G32" s="7">
        <f t="shared" si="5"/>
        <v>249.5</v>
      </c>
    </row>
    <row r="33" spans="2:7">
      <c r="B33" s="3">
        <f t="shared" si="0"/>
        <v>1.9000000000000006</v>
      </c>
      <c r="C33" s="15">
        <f t="shared" si="1"/>
        <v>106.15291146427366</v>
      </c>
      <c r="D33" s="17">
        <f t="shared" si="2"/>
        <v>16.334292165311386</v>
      </c>
      <c r="E33" s="19">
        <f t="shared" si="3"/>
        <v>127.01279637041495</v>
      </c>
      <c r="F33" s="7">
        <f t="shared" si="4"/>
        <v>122.48720362958504</v>
      </c>
      <c r="G33" s="7">
        <f t="shared" si="5"/>
        <v>249.5</v>
      </c>
    </row>
    <row r="34" spans="2:7">
      <c r="B34" s="3">
        <f t="shared" si="0"/>
        <v>2.0000000000000004</v>
      </c>
      <c r="C34" s="15">
        <f t="shared" si="1"/>
        <v>103.07366789834467</v>
      </c>
      <c r="D34" s="17">
        <f t="shared" si="2"/>
        <v>14.676591003300077</v>
      </c>
      <c r="E34" s="19">
        <f t="shared" si="3"/>
        <v>131.74974109835526</v>
      </c>
      <c r="F34" s="7">
        <f t="shared" si="4"/>
        <v>117.75025890164474</v>
      </c>
      <c r="G34" s="7">
        <f t="shared" si="5"/>
        <v>249.5</v>
      </c>
    </row>
    <row r="35" spans="2:7">
      <c r="B35" s="3">
        <f t="shared" si="0"/>
        <v>2.1000000000000005</v>
      </c>
      <c r="C35" s="15">
        <f t="shared" si="1"/>
        <v>100.38718094539516</v>
      </c>
      <c r="D35" s="17">
        <f t="shared" si="2"/>
        <v>13.106866565292568</v>
      </c>
      <c r="E35" s="19">
        <f t="shared" si="3"/>
        <v>136.00595248931228</v>
      </c>
      <c r="F35" s="7">
        <f t="shared" si="4"/>
        <v>113.49404751068772</v>
      </c>
      <c r="G35" s="7">
        <f t="shared" si="5"/>
        <v>249.5</v>
      </c>
    </row>
    <row r="36" spans="2:7">
      <c r="B36" s="3">
        <f t="shared" si="0"/>
        <v>2.2000000000000006</v>
      </c>
      <c r="C36" s="15">
        <f t="shared" si="1"/>
        <v>98.050556317103783</v>
      </c>
      <c r="D36" s="17">
        <f t="shared" si="2"/>
        <v>11.642499889649093</v>
      </c>
      <c r="E36" s="19">
        <f t="shared" si="3"/>
        <v>139.80694379324711</v>
      </c>
      <c r="F36" s="7">
        <f t="shared" si="4"/>
        <v>109.69305620675287</v>
      </c>
      <c r="G36" s="7">
        <f t="shared" si="5"/>
        <v>249.5</v>
      </c>
    </row>
    <row r="37" spans="2:7">
      <c r="B37" s="3">
        <f t="shared" si="0"/>
        <v>2.3000000000000007</v>
      </c>
      <c r="C37" s="15">
        <f t="shared" si="1"/>
        <v>96.023302542336154</v>
      </c>
      <c r="D37" s="17">
        <f t="shared" si="2"/>
        <v>10.293428696418491</v>
      </c>
      <c r="E37" s="19">
        <f t="shared" si="3"/>
        <v>143.18326876124536</v>
      </c>
      <c r="F37" s="7">
        <f t="shared" si="4"/>
        <v>106.31673123875464</v>
      </c>
      <c r="G37" s="7">
        <f t="shared" si="5"/>
        <v>249.5</v>
      </c>
    </row>
    <row r="38" spans="2:7">
      <c r="B38" s="3">
        <f t="shared" si="0"/>
        <v>2.4000000000000008</v>
      </c>
      <c r="C38" s="15">
        <f t="shared" si="1"/>
        <v>94.268014023076475</v>
      </c>
      <c r="D38" s="17">
        <f t="shared" si="2"/>
        <v>9.0636228937168077</v>
      </c>
      <c r="E38" s="19">
        <f t="shared" si="3"/>
        <v>146.16836308320671</v>
      </c>
      <c r="F38" s="7">
        <f t="shared" si="4"/>
        <v>103.33163691679329</v>
      </c>
      <c r="G38" s="7">
        <f t="shared" si="5"/>
        <v>249.5</v>
      </c>
    </row>
    <row r="39" spans="2:7">
      <c r="B39" s="3">
        <f t="shared" si="0"/>
        <v>2.5000000000000009</v>
      </c>
      <c r="C39" s="15">
        <f t="shared" si="1"/>
        <v>92.750691171190468</v>
      </c>
      <c r="D39" s="17">
        <f t="shared" si="2"/>
        <v>7.9524951064249354</v>
      </c>
      <c r="E39" s="19">
        <f t="shared" si="3"/>
        <v>148.7968137223846</v>
      </c>
      <c r="F39" s="7">
        <f t="shared" si="4"/>
        <v>100.7031862776154</v>
      </c>
      <c r="G39" s="7">
        <f t="shared" si="5"/>
        <v>249.5</v>
      </c>
    </row>
    <row r="40" spans="2:7">
      <c r="B40" s="3">
        <f t="shared" si="0"/>
        <v>2.600000000000001</v>
      </c>
      <c r="C40" s="15">
        <f t="shared" si="1"/>
        <v>91.44080855563405</v>
      </c>
      <c r="D40" s="17">
        <f t="shared" si="2"/>
        <v>6.9561541411181187</v>
      </c>
      <c r="E40" s="19">
        <f t="shared" si="3"/>
        <v>151.10303730324782</v>
      </c>
      <c r="F40" s="7">
        <f t="shared" si="4"/>
        <v>98.396962696752169</v>
      </c>
      <c r="G40" s="7">
        <f t="shared" si="5"/>
        <v>249.5</v>
      </c>
    </row>
    <row r="41" spans="2:7">
      <c r="B41" s="3">
        <f t="shared" si="0"/>
        <v>2.7000000000000011</v>
      </c>
      <c r="C41" s="15">
        <f t="shared" si="1"/>
        <v>90.311217960781477</v>
      </c>
      <c r="D41" s="17">
        <f t="shared" si="2"/>
        <v>6.0684600350464315</v>
      </c>
      <c r="E41" s="19">
        <f t="shared" si="3"/>
        <v>153.12032200417207</v>
      </c>
      <c r="F41" s="7">
        <f t="shared" si="4"/>
        <v>96.379677995827905</v>
      </c>
      <c r="G41" s="7">
        <f t="shared" si="5"/>
        <v>249.49999999999997</v>
      </c>
    </row>
    <row r="42" spans="2:7">
      <c r="B42" s="3">
        <f t="shared" si="0"/>
        <v>2.8000000000000012</v>
      </c>
      <c r="C42" s="15">
        <f t="shared" si="1"/>
        <v>89.337950937485104</v>
      </c>
      <c r="D42" s="17">
        <f t="shared" si="2"/>
        <v>5.281873648179336</v>
      </c>
      <c r="E42" s="19">
        <f t="shared" si="3"/>
        <v>154.88017541433553</v>
      </c>
      <c r="F42" s="7">
        <f t="shared" si="4"/>
        <v>94.619824585664446</v>
      </c>
      <c r="G42" s="7">
        <f t="shared" si="5"/>
        <v>249.49999999999997</v>
      </c>
    </row>
    <row r="43" spans="2:7">
      <c r="B43" s="3">
        <f t="shared" si="0"/>
        <v>2.9000000000000012</v>
      </c>
      <c r="C43" s="15">
        <f t="shared" si="1"/>
        <v>88.499966779718278</v>
      </c>
      <c r="D43" s="17">
        <f t="shared" si="2"/>
        <v>4.5881144479741494</v>
      </c>
      <c r="E43" s="19">
        <f t="shared" si="3"/>
        <v>156.41191877230753</v>
      </c>
      <c r="F43" s="7">
        <f t="shared" si="4"/>
        <v>93.088081227692427</v>
      </c>
      <c r="G43" s="7">
        <f t="shared" si="5"/>
        <v>249.49999999999994</v>
      </c>
    </row>
    <row r="44" spans="2:7">
      <c r="B44" s="3">
        <f t="shared" si="0"/>
        <v>3.0000000000000013</v>
      </c>
      <c r="C44" s="15">
        <f t="shared" si="1"/>
        <v>87.77887729346044</v>
      </c>
      <c r="D44" s="17">
        <f t="shared" si="2"/>
        <v>3.9786507443194825</v>
      </c>
      <c r="E44" s="19">
        <f t="shared" si="3"/>
        <v>157.74247196222004</v>
      </c>
      <c r="F44" s="7">
        <f t="shared" si="4"/>
        <v>91.75752803777992</v>
      </c>
      <c r="G44" s="7">
        <f t="shared" si="5"/>
        <v>249.49999999999994</v>
      </c>
    </row>
    <row r="45" spans="2:7">
      <c r="B45" s="3">
        <f t="shared" si="0"/>
        <v>3.1000000000000014</v>
      </c>
      <c r="C45" s="15">
        <f t="shared" si="1"/>
        <v>87.158668881403159</v>
      </c>
      <c r="D45" s="17">
        <f t="shared" si="2"/>
        <v>3.4450504405241191</v>
      </c>
      <c r="E45" s="19">
        <f t="shared" si="3"/>
        <v>158.89628067807269</v>
      </c>
      <c r="F45" s="7">
        <f t="shared" si="4"/>
        <v>90.603719321927272</v>
      </c>
      <c r="G45" s="7">
        <f t="shared" si="5"/>
        <v>249.49999999999994</v>
      </c>
    </row>
    <row r="46" spans="2:7">
      <c r="B46" s="3">
        <f t="shared" si="0"/>
        <v>3.2000000000000015</v>
      </c>
      <c r="C46" s="15">
        <f t="shared" si="1"/>
        <v>86.62543469229503</v>
      </c>
      <c r="D46" s="17">
        <f t="shared" si="2"/>
        <v>2.9792200018802593</v>
      </c>
      <c r="E46" s="19">
        <f t="shared" si="3"/>
        <v>159.89534530582469</v>
      </c>
      <c r="F46" s="7">
        <f t="shared" si="4"/>
        <v>89.604654694175295</v>
      </c>
      <c r="G46" s="7">
        <f t="shared" si="5"/>
        <v>249.5</v>
      </c>
    </row>
    <row r="47" spans="2:7">
      <c r="B47" s="3">
        <f t="shared" si="0"/>
        <v>3.3000000000000016</v>
      </c>
      <c r="C47" s="15">
        <f t="shared" si="1"/>
        <v>86.167124183813783</v>
      </c>
      <c r="D47" s="17">
        <f t="shared" si="2"/>
        <v>2.5735567098162373</v>
      </c>
      <c r="E47" s="19">
        <f t="shared" si="3"/>
        <v>160.75931910636996</v>
      </c>
      <c r="F47" s="7">
        <f t="shared" si="4"/>
        <v>88.740680893630014</v>
      </c>
      <c r="G47" s="7">
        <f t="shared" si="5"/>
        <v>249.49999999999997</v>
      </c>
    </row>
    <row r="48" spans="2:7">
      <c r="B48" s="3">
        <f t="shared" si="0"/>
        <v>3.4000000000000017</v>
      </c>
      <c r="C48" s="15">
        <f t="shared" si="1"/>
        <v>85.773313807962225</v>
      </c>
      <c r="D48" s="17">
        <f t="shared" si="2"/>
        <v>2.2210356398210815</v>
      </c>
      <c r="E48" s="19">
        <f t="shared" si="3"/>
        <v>161.50565055221668</v>
      </c>
      <c r="F48" s="7">
        <f t="shared" si="4"/>
        <v>87.994349447783307</v>
      </c>
      <c r="G48" s="7">
        <f t="shared" si="5"/>
        <v>249.5</v>
      </c>
    </row>
    <row r="49" spans="2:7">
      <c r="B49" s="3">
        <f t="shared" si="0"/>
        <v>3.5000000000000018</v>
      </c>
      <c r="C49" s="15">
        <f t="shared" si="1"/>
        <v>85.435000150860063</v>
      </c>
      <c r="D49" s="17">
        <f t="shared" si="2"/>
        <v>1.915248961375124</v>
      </c>
      <c r="E49" s="19">
        <f t="shared" si="3"/>
        <v>162.14975088776478</v>
      </c>
      <c r="F49" s="7">
        <f t="shared" si="4"/>
        <v>87.35024911223519</v>
      </c>
      <c r="G49" s="7">
        <f t="shared" si="5"/>
        <v>249.49999999999997</v>
      </c>
    </row>
    <row r="50" spans="2:7">
      <c r="B50" s="3">
        <f t="shared" si="0"/>
        <v>3.6000000000000019</v>
      </c>
      <c r="C50" s="15">
        <f t="shared" si="1"/>
        <v>85.14441536434343</v>
      </c>
      <c r="D50" s="17">
        <f t="shared" si="2"/>
        <v>1.6504115490929656</v>
      </c>
      <c r="E50" s="19">
        <f t="shared" si="3"/>
        <v>162.70517308656358</v>
      </c>
      <c r="F50" s="7">
        <f t="shared" si="4"/>
        <v>86.794826913436395</v>
      </c>
      <c r="G50" s="7">
        <f t="shared" si="5"/>
        <v>249.49999999999997</v>
      </c>
    </row>
    <row r="51" spans="2:7">
      <c r="B51" s="3">
        <f t="shared" si="0"/>
        <v>3.700000000000002</v>
      </c>
      <c r="C51" s="15">
        <f t="shared" si="1"/>
        <v>84.894863835422157</v>
      </c>
      <c r="D51" s="17">
        <f t="shared" si="2"/>
        <v>1.4213437287772761</v>
      </c>
      <c r="E51" s="19">
        <f t="shared" si="3"/>
        <v>163.18379243580054</v>
      </c>
      <c r="F51" s="7">
        <f t="shared" si="4"/>
        <v>86.316207564199431</v>
      </c>
      <c r="G51" s="7">
        <f t="shared" si="5"/>
        <v>249.49999999999997</v>
      </c>
    </row>
    <row r="52" spans="2:7">
      <c r="B52" s="3">
        <f t="shared" ref="B52:B64" si="6">B51+$F$11</f>
        <v>3.800000000000002</v>
      </c>
      <c r="C52" s="15">
        <f t="shared" ref="C52:C64" si="7">C51+ $F$11*( -$F$8*D51*C51)</f>
        <v>84.680578551452868</v>
      </c>
      <c r="D52" s="17">
        <f t="shared" ref="D52:D64" si="8">D51+$F$11*( $F$8*C51*D51 - $F$9*D51)</f>
        <v>1.2234393314011534</v>
      </c>
      <c r="E52" s="19">
        <f t="shared" ref="E52:E64" si="9">E51+$F$11*$F$9*D51</f>
        <v>163.59598211714595</v>
      </c>
      <c r="F52" s="7">
        <f t="shared" ref="F52:F64" si="10">C52+D52</f>
        <v>85.904017882854021</v>
      </c>
      <c r="G52" s="7">
        <f t="shared" ref="G52:G64" si="11">F52+E52</f>
        <v>249.49999999999997</v>
      </c>
    </row>
    <row r="53" spans="2:7">
      <c r="B53" s="3">
        <f t="shared" si="6"/>
        <v>3.9000000000000021</v>
      </c>
      <c r="C53" s="15">
        <f t="shared" si="7"/>
        <v>84.496595393965791</v>
      </c>
      <c r="D53" s="17">
        <f t="shared" si="8"/>
        <v>1.0526250827818928</v>
      </c>
      <c r="E53" s="19">
        <f t="shared" si="9"/>
        <v>163.95077952325229</v>
      </c>
      <c r="F53" s="7">
        <f t="shared" si="10"/>
        <v>85.549220476747678</v>
      </c>
      <c r="G53" s="7">
        <f t="shared" si="11"/>
        <v>249.49999999999997</v>
      </c>
    </row>
    <row r="54" spans="2:7">
      <c r="B54" s="3">
        <f t="shared" si="6"/>
        <v>4.0000000000000018</v>
      </c>
      <c r="C54" s="15">
        <f t="shared" si="7"/>
        <v>84.338643536285474</v>
      </c>
      <c r="D54" s="17">
        <f t="shared" si="8"/>
        <v>0.90531566645545491</v>
      </c>
      <c r="E54" s="19">
        <f t="shared" si="9"/>
        <v>164.25604079725903</v>
      </c>
      <c r="F54" s="7">
        <f t="shared" si="10"/>
        <v>85.243959202740925</v>
      </c>
      <c r="G54" s="7">
        <f t="shared" si="11"/>
        <v>249.49999999999994</v>
      </c>
    </row>
    <row r="55" spans="2:7">
      <c r="B55" s="3">
        <f t="shared" si="6"/>
        <v>4.1000000000000014</v>
      </c>
      <c r="C55" s="15">
        <f t="shared" si="7"/>
        <v>84.203050164384123</v>
      </c>
      <c r="D55" s="17">
        <f t="shared" si="8"/>
        <v>0.77836749508472258</v>
      </c>
      <c r="E55" s="19">
        <f t="shared" si="9"/>
        <v>164.51858234053111</v>
      </c>
      <c r="F55" s="7">
        <f t="shared" si="10"/>
        <v>84.981417659468846</v>
      </c>
      <c r="G55" s="7">
        <f t="shared" si="11"/>
        <v>249.49999999999994</v>
      </c>
    </row>
    <row r="56" spans="2:7">
      <c r="B56" s="3">
        <f t="shared" si="6"/>
        <v>4.2000000000000011</v>
      </c>
      <c r="C56" s="15">
        <f t="shared" si="7"/>
        <v>84.086657843513734</v>
      </c>
      <c r="D56" s="17">
        <f t="shared" si="8"/>
        <v>0.66903324238053896</v>
      </c>
      <c r="E56" s="19">
        <f t="shared" si="9"/>
        <v>164.74430891410569</v>
      </c>
      <c r="F56" s="7">
        <f t="shared" si="10"/>
        <v>84.75569108589427</v>
      </c>
      <c r="G56" s="7">
        <f t="shared" si="11"/>
        <v>249.49999999999994</v>
      </c>
    </row>
    <row r="57" spans="2:7">
      <c r="B57" s="3">
        <f t="shared" si="6"/>
        <v>4.3000000000000007</v>
      </c>
      <c r="C57" s="15">
        <f t="shared" si="7"/>
        <v>83.986752986759186</v>
      </c>
      <c r="D57" s="17">
        <f t="shared" si="8"/>
        <v>0.57491845884472514</v>
      </c>
      <c r="E57" s="19">
        <f t="shared" si="9"/>
        <v>164.93832855439604</v>
      </c>
      <c r="F57" s="7">
        <f t="shared" si="10"/>
        <v>84.561671445603906</v>
      </c>
      <c r="G57" s="7">
        <f t="shared" si="11"/>
        <v>249.49999999999994</v>
      </c>
    </row>
    <row r="58" spans="2:7">
      <c r="B58" s="3">
        <f t="shared" si="6"/>
        <v>4.4000000000000004</v>
      </c>
      <c r="C58" s="15">
        <f t="shared" si="7"/>
        <v>83.901004027596599</v>
      </c>
      <c r="D58" s="17">
        <f t="shared" si="8"/>
        <v>0.4939410649423443</v>
      </c>
      <c r="E58" s="19">
        <f t="shared" si="9"/>
        <v>165.10505490746101</v>
      </c>
      <c r="F58" s="7">
        <f t="shared" si="10"/>
        <v>84.394945092538947</v>
      </c>
      <c r="G58" s="7">
        <f t="shared" si="11"/>
        <v>249.49999999999994</v>
      </c>
    </row>
    <row r="59" spans="2:7">
      <c r="B59" s="3">
        <f t="shared" si="6"/>
        <v>4.5</v>
      </c>
      <c r="C59" s="15">
        <f t="shared" si="7"/>
        <v>83.827408045533247</v>
      </c>
      <c r="D59" s="17">
        <f t="shared" si="8"/>
        <v>0.42429413817241818</v>
      </c>
      <c r="E59" s="19">
        <f t="shared" si="9"/>
        <v>165.2482978162943</v>
      </c>
      <c r="F59" s="7">
        <f t="shared" si="10"/>
        <v>84.25170218370566</v>
      </c>
      <c r="G59" s="7">
        <f t="shared" si="11"/>
        <v>249.49999999999994</v>
      </c>
    </row>
    <row r="60" spans="2:7">
      <c r="B60" s="3">
        <f t="shared" si="6"/>
        <v>4.5999999999999996</v>
      </c>
      <c r="C60" s="15">
        <f t="shared" si="7"/>
        <v>83.76424473520224</v>
      </c>
      <c r="D60" s="17">
        <f t="shared" si="8"/>
        <v>0.36441214843342162</v>
      </c>
      <c r="E60" s="19">
        <f t="shared" si="9"/>
        <v>165.3713431163643</v>
      </c>
      <c r="F60" s="7">
        <f t="shared" si="10"/>
        <v>84.128656883635657</v>
      </c>
      <c r="G60" s="7">
        <f t="shared" si="11"/>
        <v>249.49999999999994</v>
      </c>
    </row>
    <row r="61" spans="2:7">
      <c r="B61" s="3">
        <f t="shared" si="6"/>
        <v>4.6999999999999993</v>
      </c>
      <c r="C61" s="15">
        <f t="shared" si="7"/>
        <v>83.710036741130594</v>
      </c>
      <c r="D61" s="17">
        <f t="shared" si="8"/>
        <v>0.31294061945936935</v>
      </c>
      <c r="E61" s="19">
        <f t="shared" si="9"/>
        <v>165.47702263941</v>
      </c>
      <c r="F61" s="7">
        <f t="shared" si="10"/>
        <v>84.022977360589962</v>
      </c>
      <c r="G61" s="7">
        <f t="shared" si="11"/>
        <v>249.49999999999994</v>
      </c>
    </row>
    <row r="62" spans="2:7">
      <c r="B62" s="3">
        <f t="shared" si="6"/>
        <v>4.7999999999999989</v>
      </c>
      <c r="C62" s="15">
        <f t="shared" si="7"/>
        <v>83.663515500969581</v>
      </c>
      <c r="D62" s="17">
        <f t="shared" si="8"/>
        <v>0.26870907997716531</v>
      </c>
      <c r="E62" s="19">
        <f t="shared" si="9"/>
        <v>165.56777541905322</v>
      </c>
      <c r="F62" s="7">
        <f t="shared" si="10"/>
        <v>83.932224580946752</v>
      </c>
      <c r="G62" s="7">
        <f t="shared" si="11"/>
        <v>249.49999999999997</v>
      </c>
    </row>
    <row r="63" spans="2:7">
      <c r="B63" s="3">
        <f t="shared" si="6"/>
        <v>4.8999999999999986</v>
      </c>
      <c r="C63" s="15">
        <f t="shared" si="7"/>
        <v>83.623591848669534</v>
      </c>
      <c r="D63" s="17">
        <f t="shared" si="8"/>
        <v>0.2307070990838305</v>
      </c>
      <c r="E63" s="19">
        <f t="shared" si="9"/>
        <v>165.64570105224661</v>
      </c>
      <c r="F63" s="7">
        <f t="shared" si="10"/>
        <v>83.854298947753364</v>
      </c>
      <c r="G63" s="7">
        <f t="shared" si="11"/>
        <v>249.49999999999997</v>
      </c>
    </row>
    <row r="64" spans="2:7">
      <c r="B64" s="3">
        <f t="shared" si="6"/>
        <v>4.9999999999999982</v>
      </c>
      <c r="C64" s="15">
        <f t="shared" si="7"/>
        <v>83.589330726047308</v>
      </c>
      <c r="D64" s="17">
        <f t="shared" si="8"/>
        <v>0.19806316297174423</v>
      </c>
      <c r="E64" s="19">
        <f t="shared" si="9"/>
        <v>165.71260611098091</v>
      </c>
      <c r="F64" s="7">
        <f t="shared" si="10"/>
        <v>83.787393889019057</v>
      </c>
      <c r="G64" s="7">
        <f t="shared" si="11"/>
        <v>249.49999999999997</v>
      </c>
    </row>
    <row r="65" spans="2:7">
      <c r="B65" s="3">
        <f t="shared" ref="B65:B92" si="12">B64+$F$11</f>
        <v>5.0999999999999979</v>
      </c>
      <c r="C65" s="15">
        <f t="shared" ref="C65:C92" si="13">C64+ $F$11*( -$F$8*D64*C64)</f>
        <v>83.55992943702131</v>
      </c>
      <c r="D65" s="17">
        <f t="shared" ref="D65:D92" si="14">D64+$F$11*( $F$8*C64*D64 - $F$9*D64)</f>
        <v>0.17002613473593178</v>
      </c>
      <c r="E65" s="19">
        <f t="shared" ref="E65:E92" si="15">E64+$F$11*$F$9*D64</f>
        <v>165.77004442824273</v>
      </c>
      <c r="F65" s="7">
        <f t="shared" ref="F65:F92" si="16">C65+D65</f>
        <v>83.729955571757245</v>
      </c>
      <c r="G65" s="7">
        <f t="shared" ref="G65:G92" si="17">F65+E65</f>
        <v>249.49999999999997</v>
      </c>
    </row>
    <row r="66" spans="2:7">
      <c r="B66" s="3">
        <f t="shared" si="12"/>
        <v>5.1999999999999975</v>
      </c>
      <c r="C66" s="15">
        <f t="shared" si="13"/>
        <v>83.534698954301859</v>
      </c>
      <c r="D66" s="17">
        <f t="shared" si="14"/>
        <v>0.14594903838195639</v>
      </c>
      <c r="E66" s="19">
        <f t="shared" si="15"/>
        <v>165.81935200731616</v>
      </c>
      <c r="F66" s="7">
        <f t="shared" si="16"/>
        <v>83.680647992683816</v>
      </c>
      <c r="G66" s="7">
        <f t="shared" si="17"/>
        <v>249.49999999999997</v>
      </c>
    </row>
    <row r="67" spans="2:7">
      <c r="B67" s="3">
        <f t="shared" si="12"/>
        <v>5.2999999999999972</v>
      </c>
      <c r="C67" s="15">
        <f t="shared" si="13"/>
        <v>83.513047854452907</v>
      </c>
      <c r="D67" s="17">
        <f t="shared" si="14"/>
        <v>0.12527491710013519</v>
      </c>
      <c r="E67" s="19">
        <f t="shared" si="15"/>
        <v>165.86167722844692</v>
      </c>
      <c r="F67" s="7">
        <f t="shared" si="16"/>
        <v>83.638322771553035</v>
      </c>
      <c r="G67" s="7">
        <f t="shared" si="17"/>
        <v>249.49999999999994</v>
      </c>
    </row>
    <row r="68" spans="2:7">
      <c r="B68" s="3">
        <f t="shared" si="12"/>
        <v>5.3999999999999968</v>
      </c>
      <c r="C68" s="15">
        <f t="shared" si="13"/>
        <v>83.494468514939399</v>
      </c>
      <c r="D68" s="17">
        <f t="shared" si="14"/>
        <v>0.10752453065460732</v>
      </c>
      <c r="E68" s="19">
        <f t="shared" si="15"/>
        <v>165.89800695440596</v>
      </c>
      <c r="F68" s="7">
        <f t="shared" si="16"/>
        <v>83.601993045594</v>
      </c>
      <c r="G68" s="7">
        <f t="shared" si="17"/>
        <v>249.49999999999994</v>
      </c>
    </row>
    <row r="69" spans="2:7">
      <c r="B69" s="3">
        <f t="shared" si="12"/>
        <v>5.4999999999999964</v>
      </c>
      <c r="C69" s="15">
        <f t="shared" si="13"/>
        <v>83.478525256969988</v>
      </c>
      <c r="D69" s="17">
        <f t="shared" si="14"/>
        <v>9.2285674734178286E-2</v>
      </c>
      <c r="E69" s="19">
        <f t="shared" si="15"/>
        <v>165.92918906829578</v>
      </c>
      <c r="F69" s="7">
        <f t="shared" si="16"/>
        <v>83.570810931704173</v>
      </c>
      <c r="G69" s="7">
        <f t="shared" si="17"/>
        <v>249.49999999999994</v>
      </c>
    </row>
    <row r="70" spans="2:7">
      <c r="B70" s="3">
        <f t="shared" si="12"/>
        <v>5.5999999999999961</v>
      </c>
      <c r="C70" s="15">
        <f t="shared" si="13"/>
        <v>83.464844161510982</v>
      </c>
      <c r="D70" s="17">
        <f t="shared" si="14"/>
        <v>7.9203924520265659E-2</v>
      </c>
      <c r="E70" s="19">
        <f t="shared" si="15"/>
        <v>165.9559519139687</v>
      </c>
      <c r="F70" s="7">
        <f t="shared" si="16"/>
        <v>83.544048086031253</v>
      </c>
      <c r="G70" s="7">
        <f t="shared" si="17"/>
        <v>249.49999999999994</v>
      </c>
    </row>
    <row r="71" spans="2:7">
      <c r="B71" s="3">
        <f t="shared" si="12"/>
        <v>5.6999999999999957</v>
      </c>
      <c r="C71" s="15">
        <f t="shared" si="13"/>
        <v>83.453104323587226</v>
      </c>
      <c r="D71" s="17">
        <f t="shared" si="14"/>
        <v>6.7974624333139833E-2</v>
      </c>
      <c r="E71" s="19">
        <f t="shared" si="15"/>
        <v>165.97892105207958</v>
      </c>
      <c r="F71" s="7">
        <f t="shared" si="16"/>
        <v>83.521078947920373</v>
      </c>
      <c r="G71" s="7">
        <f t="shared" si="17"/>
        <v>249.49999999999994</v>
      </c>
    </row>
    <row r="72" spans="2:7">
      <c r="B72" s="3">
        <f t="shared" si="12"/>
        <v>5.7999999999999954</v>
      </c>
      <c r="C72" s="15">
        <f t="shared" si="13"/>
        <v>83.443030342628305</v>
      </c>
      <c r="D72" s="17">
        <f t="shared" si="14"/>
        <v>5.8335964235443849E-2</v>
      </c>
      <c r="E72" s="19">
        <f t="shared" si="15"/>
        <v>165.99863369313618</v>
      </c>
      <c r="F72" s="7">
        <f t="shared" si="16"/>
        <v>83.501366306863744</v>
      </c>
      <c r="G72" s="7">
        <f t="shared" si="17"/>
        <v>249.49999999999994</v>
      </c>
    </row>
    <row r="73" spans="2:7">
      <c r="B73" s="3">
        <f t="shared" si="12"/>
        <v>5.899999999999995</v>
      </c>
      <c r="C73" s="15">
        <f t="shared" si="13"/>
        <v>83.434385874815746</v>
      </c>
      <c r="D73" s="17">
        <f t="shared" si="14"/>
        <v>5.0063002419729372E-2</v>
      </c>
      <c r="E73" s="19">
        <f t="shared" si="15"/>
        <v>166.01555112276446</v>
      </c>
      <c r="F73" s="7">
        <f t="shared" si="16"/>
        <v>83.484448877235479</v>
      </c>
      <c r="G73" s="7">
        <f t="shared" si="17"/>
        <v>249.49999999999994</v>
      </c>
    </row>
    <row r="74" spans="2:7">
      <c r="B74" s="3">
        <f t="shared" si="12"/>
        <v>5.9999999999999947</v>
      </c>
      <c r="C74" s="15">
        <f t="shared" si="13"/>
        <v>83.426968097718614</v>
      </c>
      <c r="D74" s="17">
        <f t="shared" si="14"/>
        <v>4.2962508815144809E-2</v>
      </c>
      <c r="E74" s="19">
        <f t="shared" si="15"/>
        <v>166.03006939346619</v>
      </c>
      <c r="F74" s="7">
        <f t="shared" si="16"/>
        <v>83.469930606533765</v>
      </c>
      <c r="G74" s="7">
        <f t="shared" si="17"/>
        <v>249.49999999999994</v>
      </c>
    </row>
    <row r="75" spans="2:7">
      <c r="B75" s="3">
        <f t="shared" si="12"/>
        <v>6.0999999999999943</v>
      </c>
      <c r="C75" s="15">
        <f t="shared" si="13"/>
        <v>83.420602958483016</v>
      </c>
      <c r="D75" s="17">
        <f t="shared" si="14"/>
        <v>3.6868520494346947E-2</v>
      </c>
      <c r="E75" s="19">
        <f t="shared" si="15"/>
        <v>166.04252852102258</v>
      </c>
      <c r="F75" s="7">
        <f t="shared" si="16"/>
        <v>83.457471478977368</v>
      </c>
      <c r="G75" s="7">
        <f t="shared" si="17"/>
        <v>249.49999999999994</v>
      </c>
    </row>
    <row r="76" spans="2:7">
      <c r="B76" s="3">
        <f t="shared" si="12"/>
        <v>6.199999999999994</v>
      </c>
      <c r="C76" s="15">
        <f t="shared" si="13"/>
        <v>83.415141094913821</v>
      </c>
      <c r="D76" s="17">
        <f t="shared" si="14"/>
        <v>3.1638513120180622E-2</v>
      </c>
      <c r="E76" s="19">
        <f t="shared" si="15"/>
        <v>166.05322039196594</v>
      </c>
      <c r="F76" s="7">
        <f t="shared" si="16"/>
        <v>83.446779608034007</v>
      </c>
      <c r="G76" s="7">
        <f t="shared" si="17"/>
        <v>249.49999999999994</v>
      </c>
    </row>
    <row r="77" spans="2:7">
      <c r="B77" s="3">
        <f t="shared" si="12"/>
        <v>6.2999999999999936</v>
      </c>
      <c r="C77" s="15">
        <f t="shared" si="13"/>
        <v>83.410454334347833</v>
      </c>
      <c r="D77" s="17">
        <f t="shared" si="14"/>
        <v>2.7150104881319748E-2</v>
      </c>
      <c r="E77" s="19">
        <f t="shared" si="15"/>
        <v>166.0623955607708</v>
      </c>
      <c r="F77" s="7">
        <f t="shared" si="16"/>
        <v>83.437604439229148</v>
      </c>
      <c r="G77" s="7">
        <f t="shared" si="17"/>
        <v>249.49999999999994</v>
      </c>
    </row>
    <row r="78" spans="2:7">
      <c r="B78" s="3">
        <f t="shared" si="12"/>
        <v>6.3999999999999932</v>
      </c>
      <c r="C78" s="15">
        <f t="shared" si="13"/>
        <v>83.406432688608831</v>
      </c>
      <c r="D78" s="17">
        <f t="shared" si="14"/>
        <v>2.3298220204739234E-2</v>
      </c>
      <c r="E78" s="19">
        <f t="shared" si="15"/>
        <v>166.07026909118639</v>
      </c>
      <c r="F78" s="7">
        <f t="shared" si="16"/>
        <v>83.429730908813568</v>
      </c>
      <c r="G78" s="7">
        <f t="shared" si="17"/>
        <v>249.49999999999994</v>
      </c>
    </row>
    <row r="79" spans="2:7">
      <c r="B79" s="3">
        <f t="shared" si="12"/>
        <v>6.4999999999999929</v>
      </c>
      <c r="C79" s="15">
        <f t="shared" si="13"/>
        <v>83.4029817748536</v>
      </c>
      <c r="D79" s="17">
        <f t="shared" si="14"/>
        <v>1.9992650100591928E-2</v>
      </c>
      <c r="E79" s="19">
        <f t="shared" si="15"/>
        <v>166.07702557504575</v>
      </c>
      <c r="F79" s="7">
        <f t="shared" si="16"/>
        <v>83.422974424954191</v>
      </c>
      <c r="G79" s="7">
        <f t="shared" si="17"/>
        <v>249.49999999999994</v>
      </c>
    </row>
    <row r="80" spans="2:7">
      <c r="B80" s="3">
        <f t="shared" si="12"/>
        <v>6.5999999999999925</v>
      </c>
      <c r="C80" s="15">
        <f t="shared" si="13"/>
        <v>83.400020602022792</v>
      </c>
      <c r="D80" s="17">
        <f t="shared" si="14"/>
        <v>1.7155954402231666E-2</v>
      </c>
      <c r="E80" s="19">
        <f t="shared" si="15"/>
        <v>166.08282344357494</v>
      </c>
      <c r="F80" s="7">
        <f t="shared" si="16"/>
        <v>83.417176556425019</v>
      </c>
      <c r="G80" s="7">
        <f t="shared" si="17"/>
        <v>249.49999999999994</v>
      </c>
    </row>
    <row r="81" spans="2:7">
      <c r="B81" s="3">
        <f t="shared" si="12"/>
        <v>6.6999999999999922</v>
      </c>
      <c r="C81" s="15">
        <f t="shared" si="13"/>
        <v>83.397479671124614</v>
      </c>
      <c r="D81" s="17">
        <f t="shared" si="14"/>
        <v>1.4721658523760298E-2</v>
      </c>
      <c r="E81" s="19">
        <f t="shared" si="15"/>
        <v>166.08779867035159</v>
      </c>
      <c r="F81" s="7">
        <f t="shared" si="16"/>
        <v>83.412201329648369</v>
      </c>
      <c r="G81" s="7">
        <f t="shared" si="17"/>
        <v>249.49999999999994</v>
      </c>
    </row>
    <row r="82" spans="2:7">
      <c r="B82" s="3">
        <f t="shared" si="12"/>
        <v>6.7999999999999918</v>
      </c>
      <c r="C82" s="15">
        <f t="shared" si="13"/>
        <v>83.395299344896429</v>
      </c>
      <c r="D82" s="17">
        <f t="shared" si="14"/>
        <v>1.26327037800606E-2</v>
      </c>
      <c r="E82" s="19">
        <f t="shared" si="15"/>
        <v>166.09206795132349</v>
      </c>
      <c r="F82" s="7">
        <f t="shared" si="16"/>
        <v>83.407932048676486</v>
      </c>
      <c r="G82" s="7">
        <f t="shared" si="17"/>
        <v>249.49999999999997</v>
      </c>
    </row>
    <row r="83" spans="2:7">
      <c r="B83" s="3">
        <f t="shared" si="12"/>
        <v>6.8999999999999915</v>
      </c>
      <c r="C83" s="15">
        <f t="shared" si="13"/>
        <v>83.393428448675678</v>
      </c>
      <c r="D83" s="17">
        <f t="shared" si="14"/>
        <v>1.0840115904598272E-2</v>
      </c>
      <c r="E83" s="19">
        <f t="shared" si="15"/>
        <v>166.09573143541971</v>
      </c>
      <c r="F83" s="7">
        <f t="shared" si="16"/>
        <v>83.404268564580278</v>
      </c>
      <c r="G83" s="7">
        <f t="shared" si="17"/>
        <v>249.5</v>
      </c>
    </row>
    <row r="84" spans="2:7">
      <c r="B84" s="3">
        <f t="shared" si="12"/>
        <v>6.9999999999999911</v>
      </c>
      <c r="C84" s="15">
        <f t="shared" si="13"/>
        <v>83.391823069712302</v>
      </c>
      <c r="D84" s="17">
        <f t="shared" si="14"/>
        <v>9.3018612556388415E-3</v>
      </c>
      <c r="E84" s="19">
        <f t="shared" si="15"/>
        <v>166.09887506903203</v>
      </c>
      <c r="F84" s="7">
        <f t="shared" si="16"/>
        <v>83.401124930967939</v>
      </c>
      <c r="G84" s="7">
        <f t="shared" si="17"/>
        <v>249.49999999999997</v>
      </c>
    </row>
    <row r="85" spans="2:7">
      <c r="B85" s="3">
        <f t="shared" si="12"/>
        <v>7.0999999999999908</v>
      </c>
      <c r="C85" s="15">
        <f t="shared" si="13"/>
        <v>83.390445526792931</v>
      </c>
      <c r="D85" s="17">
        <f t="shared" si="14"/>
        <v>7.9818644108806836E-3</v>
      </c>
      <c r="E85" s="19">
        <f t="shared" si="15"/>
        <v>166.10157260879618</v>
      </c>
      <c r="F85" s="7">
        <f t="shared" si="16"/>
        <v>83.398427391203811</v>
      </c>
      <c r="G85" s="7">
        <f t="shared" si="17"/>
        <v>249.5</v>
      </c>
    </row>
    <row r="86" spans="2:7">
      <c r="B86" s="3">
        <f t="shared" si="12"/>
        <v>7.1999999999999904</v>
      </c>
      <c r="C86" s="15">
        <f t="shared" si="13"/>
        <v>83.389263486030444</v>
      </c>
      <c r="D86" s="17">
        <f t="shared" si="14"/>
        <v>6.8491644942100371E-3</v>
      </c>
      <c r="E86" s="19">
        <f t="shared" si="15"/>
        <v>166.10388734947534</v>
      </c>
      <c r="F86" s="7">
        <f t="shared" si="16"/>
        <v>83.396112650524657</v>
      </c>
      <c r="G86" s="7">
        <f t="shared" si="17"/>
        <v>249.5</v>
      </c>
    </row>
    <row r="87" spans="2:7">
      <c r="B87" s="3">
        <f t="shared" si="12"/>
        <v>7.2999999999999901</v>
      </c>
      <c r="C87" s="15">
        <f t="shared" si="13"/>
        <v>83.388249202093064</v>
      </c>
      <c r="D87" s="17">
        <f t="shared" si="14"/>
        <v>5.8771907282644175E-3</v>
      </c>
      <c r="E87" s="19">
        <f t="shared" si="15"/>
        <v>166.10587360717867</v>
      </c>
      <c r="F87" s="7">
        <f t="shared" si="16"/>
        <v>83.394126392821335</v>
      </c>
      <c r="G87" s="7">
        <f t="shared" si="17"/>
        <v>249.5</v>
      </c>
    </row>
    <row r="88" spans="2:7">
      <c r="B88" s="3">
        <f t="shared" si="12"/>
        <v>7.3999999999999897</v>
      </c>
      <c r="C88" s="15">
        <f t="shared" si="13"/>
        <v>83.38737886708347</v>
      </c>
      <c r="D88" s="17">
        <f t="shared" si="14"/>
        <v>5.043140426660239E-3</v>
      </c>
      <c r="E88" s="19">
        <f t="shared" si="15"/>
        <v>166.10757799248987</v>
      </c>
      <c r="F88" s="7">
        <f t="shared" si="16"/>
        <v>83.392422007510135</v>
      </c>
      <c r="G88" s="7">
        <f t="shared" si="17"/>
        <v>249.5</v>
      </c>
    </row>
    <row r="89" spans="2:7">
      <c r="B89" s="3">
        <f t="shared" si="12"/>
        <v>7.4999999999999893</v>
      </c>
      <c r="C89" s="15">
        <f t="shared" si="13"/>
        <v>83.386632051799836</v>
      </c>
      <c r="D89" s="17">
        <f t="shared" si="14"/>
        <v>4.3274449865599298E-3</v>
      </c>
      <c r="E89" s="19">
        <f t="shared" si="15"/>
        <v>166.10904050321361</v>
      </c>
      <c r="F89" s="7">
        <f t="shared" si="16"/>
        <v>83.390959496786394</v>
      </c>
      <c r="G89" s="7">
        <f t="shared" si="17"/>
        <v>249.5</v>
      </c>
    </row>
    <row r="90" spans="2:7">
      <c r="B90" s="3">
        <f t="shared" si="12"/>
        <v>7.599999999999989</v>
      </c>
      <c r="C90" s="15">
        <f t="shared" si="13"/>
        <v>83.385991226274925</v>
      </c>
      <c r="D90" s="17">
        <f t="shared" si="14"/>
        <v>3.7133114653651851E-3</v>
      </c>
      <c r="E90" s="19">
        <f t="shared" si="15"/>
        <v>166.1102954622597</v>
      </c>
      <c r="F90" s="7">
        <f t="shared" si="16"/>
        <v>83.389704537740286</v>
      </c>
      <c r="G90" s="7">
        <f t="shared" si="17"/>
        <v>249.5</v>
      </c>
    </row>
    <row r="91" spans="2:7">
      <c r="B91" s="3">
        <f t="shared" si="12"/>
        <v>7.6999999999999886</v>
      </c>
      <c r="C91" s="15">
        <f t="shared" si="13"/>
        <v>83.385441348347129</v>
      </c>
      <c r="D91" s="17">
        <f t="shared" si="14"/>
        <v>3.1863290682028916E-3</v>
      </c>
      <c r="E91" s="19">
        <f t="shared" si="15"/>
        <v>166.11137232258466</v>
      </c>
      <c r="F91" s="7">
        <f t="shared" si="16"/>
        <v>83.388627677415329</v>
      </c>
      <c r="G91" s="7">
        <f t="shared" si="17"/>
        <v>249.5</v>
      </c>
    </row>
    <row r="92" spans="2:7">
      <c r="B92" s="3">
        <f t="shared" si="12"/>
        <v>7.7999999999999883</v>
      </c>
      <c r="C92" s="15">
        <f t="shared" si="13"/>
        <v>83.384969510612081</v>
      </c>
      <c r="D92" s="17">
        <f t="shared" si="14"/>
        <v>2.7341313734737657E-3</v>
      </c>
      <c r="E92" s="19">
        <f t="shared" si="15"/>
        <v>166.11229635801445</v>
      </c>
      <c r="F92" s="7">
        <f t="shared" si="16"/>
        <v>83.387703641985553</v>
      </c>
      <c r="G92" s="7">
        <f t="shared" si="17"/>
        <v>249.5</v>
      </c>
    </row>
  </sheetData>
  <pageMargins left="0.70866141732283472" right="0.70866141732283472" top="0.74803149606299213" bottom="0.74803149606299213" header="0.31496062992125984" footer="0.31496062992125984"/>
  <pageSetup paperSize="9" scale="55" fitToHeight="6" orientation="portrait" r:id="rId1"/>
  <drawing r:id="rId2"/>
  <legacyDrawing r:id="rId3"/>
  <oleObjects>
    <oleObject progId="Equation.DSMT4" shapeId="1025" r:id="rId4"/>
    <oleObject progId="Equation.DSMT4" shapeId="1026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2:H11"/>
  <sheetViews>
    <sheetView zoomScale="107" workbookViewId="0">
      <selection activeCell="O24" sqref="O24"/>
    </sheetView>
  </sheetViews>
  <sheetFormatPr defaultRowHeight="14.4"/>
  <cols>
    <col min="2" max="2" width="18.44140625" customWidth="1"/>
    <col min="3" max="3" width="8.6640625" customWidth="1"/>
    <col min="4" max="4" width="6.44140625" customWidth="1"/>
    <col min="5" max="5" width="5.77734375" customWidth="1"/>
    <col min="6" max="6" width="6.88671875" customWidth="1"/>
  </cols>
  <sheetData>
    <row r="2" spans="2:8">
      <c r="B2" s="4" t="s">
        <v>22</v>
      </c>
    </row>
    <row r="4" spans="2:8" ht="28.2">
      <c r="B4" s="9" t="s">
        <v>14</v>
      </c>
      <c r="C4" s="13" t="s">
        <v>13</v>
      </c>
      <c r="D4" s="9" t="s">
        <v>8</v>
      </c>
      <c r="E4" s="9" t="s">
        <v>9</v>
      </c>
      <c r="F4" s="9" t="s">
        <v>10</v>
      </c>
      <c r="G4" s="10" t="s">
        <v>23</v>
      </c>
      <c r="H4" s="10" t="s">
        <v>24</v>
      </c>
    </row>
    <row r="5" spans="2:8">
      <c r="B5" s="11" t="s">
        <v>15</v>
      </c>
      <c r="C5" s="12">
        <v>0</v>
      </c>
      <c r="D5" s="11">
        <v>235</v>
      </c>
      <c r="E5" s="11">
        <v>14.5</v>
      </c>
      <c r="F5" s="11">
        <v>0</v>
      </c>
      <c r="G5" s="12">
        <f>LOG($D$5/D5)</f>
        <v>0</v>
      </c>
      <c r="H5" s="12">
        <f>$E$5+$D$5-D5-E5</f>
        <v>0</v>
      </c>
    </row>
    <row r="6" spans="2:8">
      <c r="B6" s="11" t="s">
        <v>16</v>
      </c>
      <c r="C6" s="12">
        <f>(19-3.5)*12/365</f>
        <v>0.50958904109589043</v>
      </c>
      <c r="D6" s="11">
        <v>201</v>
      </c>
      <c r="E6" s="11">
        <v>22</v>
      </c>
      <c r="F6" s="11">
        <f>$D$5+$E$5-D6-E6</f>
        <v>26.5</v>
      </c>
      <c r="G6" s="12">
        <f>LN($D$5/D6)</f>
        <v>0.15628060608508312</v>
      </c>
      <c r="H6" s="12">
        <f t="shared" ref="H6:H11" si="0">$E$5+$D$5-D6-E6</f>
        <v>26.5</v>
      </c>
    </row>
    <row r="7" spans="2:8">
      <c r="B7" s="11" t="s">
        <v>17</v>
      </c>
      <c r="C7" s="12">
        <f>C6+(31+3.5-19)*12/365</f>
        <v>1.0191780821917809</v>
      </c>
      <c r="D7" s="11">
        <v>153.5</v>
      </c>
      <c r="E7" s="11">
        <v>29</v>
      </c>
      <c r="F7" s="11">
        <f t="shared" ref="F7:F11" si="1">$D$5+$E$5-D7-E7</f>
        <v>67</v>
      </c>
      <c r="G7" s="12">
        <f t="shared" ref="G7:G11" si="2">LN($D$5/D7)</f>
        <v>0.42588494711690711</v>
      </c>
      <c r="H7" s="12">
        <f t="shared" si="0"/>
        <v>67</v>
      </c>
    </row>
    <row r="8" spans="2:8">
      <c r="B8" s="11" t="s">
        <v>18</v>
      </c>
      <c r="C8" s="12">
        <f>C7+ (19-3.5)*12/365</f>
        <v>1.5287671232876714</v>
      </c>
      <c r="D8" s="11">
        <v>121</v>
      </c>
      <c r="E8" s="11">
        <v>21</v>
      </c>
      <c r="F8" s="11">
        <f t="shared" si="1"/>
        <v>107.5</v>
      </c>
      <c r="G8" s="12">
        <f t="shared" si="2"/>
        <v>0.66379496854741782</v>
      </c>
      <c r="H8" s="12">
        <f t="shared" si="0"/>
        <v>107.5</v>
      </c>
    </row>
    <row r="9" spans="2:8">
      <c r="B9" s="11" t="s">
        <v>19</v>
      </c>
      <c r="C9" s="12">
        <f>C8+ (3.5+31-19)*12/365</f>
        <v>2.0383561643835617</v>
      </c>
      <c r="D9" s="11">
        <v>108</v>
      </c>
      <c r="E9" s="11">
        <v>8</v>
      </c>
      <c r="F9" s="11">
        <f t="shared" si="1"/>
        <v>133.5</v>
      </c>
      <c r="G9" s="12">
        <f t="shared" si="2"/>
        <v>0.77745428701993935</v>
      </c>
      <c r="H9" s="12">
        <f t="shared" si="0"/>
        <v>133.5</v>
      </c>
    </row>
    <row r="10" spans="2:8">
      <c r="B10" s="11" t="s">
        <v>20</v>
      </c>
      <c r="C10" s="12">
        <f>C9+(19-3.5)*12/365</f>
        <v>2.547945205479452</v>
      </c>
      <c r="D10" s="11">
        <v>97</v>
      </c>
      <c r="E10" s="11">
        <v>8</v>
      </c>
      <c r="F10" s="11">
        <f t="shared" si="1"/>
        <v>144.5</v>
      </c>
      <c r="G10" s="12">
        <f t="shared" si="2"/>
        <v>0.88487453564077612</v>
      </c>
      <c r="H10" s="12">
        <f t="shared" si="0"/>
        <v>144.5</v>
      </c>
    </row>
    <row r="11" spans="2:8">
      <c r="B11" s="11" t="s">
        <v>21</v>
      </c>
      <c r="C11" s="12">
        <f>C10+(20+30-19)*12/365</f>
        <v>3.5671232876712331</v>
      </c>
      <c r="D11" s="11">
        <v>83</v>
      </c>
      <c r="E11" s="11">
        <v>0</v>
      </c>
      <c r="F11" s="11">
        <f t="shared" si="1"/>
        <v>166.5</v>
      </c>
      <c r="G11" s="12">
        <f t="shared" si="2"/>
        <v>1.0407449063475611</v>
      </c>
      <c r="H11" s="12">
        <f t="shared" si="0"/>
        <v>166.5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Eyam model</vt:lpstr>
      <vt:lpstr>Eyam 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2020-05-01T13:44:24Z</dcterms:modified>
</cp:coreProperties>
</file>