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Sheet1!$A$6:$J$41</definedName>
  </definedNames>
  <calcPr calcId="125725"/>
</workbook>
</file>

<file path=xl/calcChain.xml><?xml version="1.0" encoding="utf-8"?>
<calcChain xmlns="http://schemas.openxmlformats.org/spreadsheetml/2006/main">
  <c r="J9" i="2"/>
  <c r="I9"/>
  <c r="G9"/>
  <c r="J29" i="1"/>
  <c r="J27"/>
  <c r="J18"/>
  <c r="J14"/>
  <c r="J17"/>
  <c r="J7"/>
  <c r="J40"/>
  <c r="J37"/>
  <c r="J35"/>
  <c r="J31"/>
  <c r="J13"/>
  <c r="J9"/>
  <c r="J23"/>
  <c r="J39"/>
  <c r="J32"/>
  <c r="J24"/>
  <c r="J22"/>
  <c r="J16"/>
  <c r="J12"/>
  <c r="J8"/>
  <c r="J11"/>
  <c r="J38"/>
  <c r="J36"/>
  <c r="J30"/>
  <c r="J26"/>
  <c r="J21"/>
  <c r="J15"/>
  <c r="J19"/>
  <c r="J33"/>
  <c r="J28"/>
  <c r="J20"/>
  <c r="J10"/>
  <c r="J25"/>
  <c r="J34"/>
  <c r="J41"/>
  <c r="I18"/>
  <c r="I14"/>
  <c r="I31"/>
  <c r="I16"/>
  <c r="I12"/>
  <c r="I8"/>
  <c r="I11"/>
  <c r="I15"/>
  <c r="I10"/>
  <c r="I34"/>
  <c r="G34"/>
  <c r="G25"/>
  <c r="I25" s="1"/>
  <c r="G20"/>
  <c r="I20" s="1"/>
  <c r="G28"/>
  <c r="I28" s="1"/>
  <c r="G33"/>
  <c r="I33" s="1"/>
  <c r="G19"/>
  <c r="I19" s="1"/>
  <c r="G21"/>
  <c r="I21" s="1"/>
  <c r="G26"/>
  <c r="I26" s="1"/>
  <c r="G30"/>
  <c r="I30" s="1"/>
  <c r="G36"/>
  <c r="I36" s="1"/>
  <c r="G38"/>
  <c r="I38" s="1"/>
  <c r="G22"/>
  <c r="I22" s="1"/>
  <c r="G24"/>
  <c r="I24" s="1"/>
  <c r="G32"/>
  <c r="I32" s="1"/>
  <c r="G39"/>
  <c r="I39" s="1"/>
  <c r="G23"/>
  <c r="I23" s="1"/>
  <c r="G9"/>
  <c r="I9" s="1"/>
  <c r="G13"/>
  <c r="I13" s="1"/>
  <c r="G31"/>
  <c r="G35"/>
  <c r="I35" s="1"/>
  <c r="G37"/>
  <c r="I37" s="1"/>
  <c r="G40"/>
  <c r="I40" s="1"/>
  <c r="G7"/>
  <c r="I7" s="1"/>
  <c r="G17"/>
  <c r="I17" s="1"/>
  <c r="G27"/>
  <c r="I27" s="1"/>
  <c r="G29"/>
  <c r="I29" s="1"/>
  <c r="G41"/>
  <c r="I41" s="1"/>
</calcChain>
</file>

<file path=xl/sharedStrings.xml><?xml version="1.0" encoding="utf-8"?>
<sst xmlns="http://schemas.openxmlformats.org/spreadsheetml/2006/main" count="168" uniqueCount="93">
  <si>
    <t>INVESTIGATING THE GEIGER NUTTALL LAW FOR ALPHA DECAY</t>
  </si>
  <si>
    <t>Dr Andrew French. December 2019</t>
  </si>
  <si>
    <t>Data reference: http://web.vu.lt/ff/a.poskus/files/2013/06/NP_No11.pdf</t>
  </si>
  <si>
    <t>Element</t>
  </si>
  <si>
    <t>Z</t>
  </si>
  <si>
    <t>Mass number</t>
  </si>
  <si>
    <t>Half life (string)</t>
  </si>
  <si>
    <t>Half life /s</t>
  </si>
  <si>
    <t>Alpha energy /MeV</t>
  </si>
  <si>
    <t>3.632d</t>
  </si>
  <si>
    <t>55.6s</t>
  </si>
  <si>
    <t>0.145s</t>
  </si>
  <si>
    <t>60.55min</t>
  </si>
  <si>
    <t>299ns</t>
  </si>
  <si>
    <t>245,500yr</t>
  </si>
  <si>
    <t>75380yr</t>
  </si>
  <si>
    <t>1602yr</t>
  </si>
  <si>
    <t>35ms</t>
  </si>
  <si>
    <t>0.1643ms</t>
  </si>
  <si>
    <t>138.376d</t>
  </si>
  <si>
    <t>32760yr</t>
  </si>
  <si>
    <t>18.68d</t>
  </si>
  <si>
    <t>11.34d</t>
  </si>
  <si>
    <t>3.96s</t>
  </si>
  <si>
    <t>1.781ms</t>
  </si>
  <si>
    <t>0.1ms</t>
  </si>
  <si>
    <t>516ms</t>
  </si>
  <si>
    <t>10.0d</t>
  </si>
  <si>
    <t>4.8min</t>
  </si>
  <si>
    <t>32ms</t>
  </si>
  <si>
    <t>45.6min</t>
  </si>
  <si>
    <t>3.825d</t>
  </si>
  <si>
    <t>3.05min</t>
  </si>
  <si>
    <t xml:space="preserve">  </t>
  </si>
  <si>
    <t>138.4d</t>
  </si>
  <si>
    <t>Th-232</t>
  </si>
  <si>
    <t>Th-238</t>
  </si>
  <si>
    <t>Ra-224</t>
  </si>
  <si>
    <t>Rn-220</t>
  </si>
  <si>
    <t>Po-216</t>
  </si>
  <si>
    <t>Bi-212</t>
  </si>
  <si>
    <t>Po-212</t>
  </si>
  <si>
    <t>U-238</t>
  </si>
  <si>
    <t>U-234</t>
  </si>
  <si>
    <t>Th-230</t>
  </si>
  <si>
    <t>Ra-226</t>
  </si>
  <si>
    <t>Rn-222</t>
  </si>
  <si>
    <t>Rn-218</t>
  </si>
  <si>
    <t>Po-214</t>
  </si>
  <si>
    <t>Po-210</t>
  </si>
  <si>
    <t>U-235</t>
  </si>
  <si>
    <t>Pa-231</t>
  </si>
  <si>
    <t>Th-227</t>
  </si>
  <si>
    <t>Ra-223</t>
  </si>
  <si>
    <t>Rn-219</t>
  </si>
  <si>
    <t>Po-215</t>
  </si>
  <si>
    <t>At-215</t>
  </si>
  <si>
    <t>Po-211</t>
  </si>
  <si>
    <t>Np-237</t>
  </si>
  <si>
    <t>U-233</t>
  </si>
  <si>
    <t>Th-229</t>
  </si>
  <si>
    <t>Ac-225</t>
  </si>
  <si>
    <t>Fr-221</t>
  </si>
  <si>
    <t>At-217</t>
  </si>
  <si>
    <t>Bi-213</t>
  </si>
  <si>
    <t>Po-218</t>
  </si>
  <si>
    <t>Isotope</t>
  </si>
  <si>
    <t>4.468e9yr</t>
  </si>
  <si>
    <t>7.04e8yr</t>
  </si>
  <si>
    <t>2.14e6yr</t>
  </si>
  <si>
    <t>1.592e5yr</t>
  </si>
  <si>
    <t>7.54e4yr</t>
  </si>
  <si>
    <t>1.6e-4s</t>
  </si>
  <si>
    <t>Thorium</t>
  </si>
  <si>
    <t>Radium</t>
  </si>
  <si>
    <t>Radon</t>
  </si>
  <si>
    <t>Polonium</t>
  </si>
  <si>
    <t>Bismuth</t>
  </si>
  <si>
    <t>Uranium</t>
  </si>
  <si>
    <t>Protactinium</t>
  </si>
  <si>
    <t>Astatine</t>
  </si>
  <si>
    <t>Francium</t>
  </si>
  <si>
    <t>Neptunium</t>
  </si>
  <si>
    <t>Actinium</t>
  </si>
  <si>
    <t>Am-241</t>
  </si>
  <si>
    <t>Americium</t>
  </si>
  <si>
    <t>432.2yr</t>
  </si>
  <si>
    <t>1.9116yr</t>
  </si>
  <si>
    <t>1.405e10yr</t>
  </si>
  <si>
    <t>log10( half life /s )</t>
  </si>
  <si>
    <t>Z/sqrt(Alpha energy)</t>
  </si>
  <si>
    <t>x</t>
  </si>
  <si>
    <t>For question</t>
  </si>
</sst>
</file>

<file path=xl/styles.xml><?xml version="1.0" encoding="utf-8"?>
<styleSheet xmlns="http://schemas.openxmlformats.org/spreadsheetml/2006/main">
  <numFmts count="2">
    <numFmt numFmtId="164" formatCode="0.000E+00"/>
    <numFmt numFmtId="165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2" fontId="1" fillId="3" borderId="1" xfId="0" applyNumberFormat="1" applyFont="1" applyFill="1" applyBorder="1" applyAlignment="1">
      <alignment horizontal="left"/>
    </xf>
    <xf numFmtId="2" fontId="0" fillId="3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5" fontId="0" fillId="2" borderId="1" xfId="0" applyNumberFormat="1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plus"/>
            <c:size val="12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6.9963204360220549E-2"/>
                  <c:y val="7.720899677505306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1.4433x - 46.672
R² = 0.9777</a:t>
                    </a:r>
                    <a:endParaRPr lang="en-US" sz="1800"/>
                  </a:p>
                </c:rich>
              </c:tx>
              <c:numFmt formatCode="General" sourceLinked="0"/>
            </c:trendlineLbl>
          </c:trendline>
          <c:xVal>
            <c:numRef>
              <c:f>Sheet1!$J$7:$J$41</c:f>
              <c:numCache>
                <c:formatCode>0.00</c:formatCode>
                <c:ptCount val="35"/>
                <c:pt idx="0">
                  <c:v>28.070263598556789</c:v>
                </c:pt>
                <c:pt idx="1">
                  <c:v>29.723186917755154</c:v>
                </c:pt>
                <c:pt idx="2">
                  <c:v>29.918066473446736</c:v>
                </c:pt>
                <c:pt idx="3">
                  <c:v>30.310889132455351</c:v>
                </c:pt>
                <c:pt idx="4">
                  <c:v>30.48003048004572</c:v>
                </c:pt>
                <c:pt idx="5">
                  <c:v>30.617401408863664</c:v>
                </c:pt>
                <c:pt idx="6">
                  <c:v>31.911001117008027</c:v>
                </c:pt>
                <c:pt idx="7">
                  <c:v>31.964358952851292</c:v>
                </c:pt>
                <c:pt idx="8">
                  <c:v>32.126980205784314</c:v>
                </c:pt>
                <c:pt idx="9">
                  <c:v>32.631050979866963</c:v>
                </c:pt>
                <c:pt idx="10">
                  <c:v>33.312117389149158</c:v>
                </c:pt>
                <c:pt idx="11">
                  <c:v>33.983866547364165</c:v>
                </c:pt>
                <c:pt idx="12">
                  <c:v>34.257766251639339</c:v>
                </c:pt>
                <c:pt idx="13">
                  <c:v>34.292856398964496</c:v>
                </c:pt>
                <c:pt idx="14">
                  <c:v>34.661629670697415</c:v>
                </c:pt>
                <c:pt idx="15">
                  <c:v>35.98888531475184</c:v>
                </c:pt>
                <c:pt idx="16">
                  <c:v>36.124438159858656</c:v>
                </c:pt>
                <c:pt idx="17">
                  <c:v>36.300357560282961</c:v>
                </c:pt>
                <c:pt idx="18">
                  <c:v>36.487268392097832</c:v>
                </c:pt>
                <c:pt idx="19">
                  <c:v>36.532521201081892</c:v>
                </c:pt>
                <c:pt idx="20">
                  <c:v>36.574710510883264</c:v>
                </c:pt>
                <c:pt idx="21">
                  <c:v>36.703905580763511</c:v>
                </c:pt>
                <c:pt idx="22">
                  <c:v>38.306543884143686</c:v>
                </c:pt>
                <c:pt idx="23">
                  <c:v>39.589613048125507</c:v>
                </c:pt>
                <c:pt idx="24">
                  <c:v>39.872512912760314</c:v>
                </c:pt>
                <c:pt idx="25">
                  <c:v>40.099391080770083</c:v>
                </c:pt>
                <c:pt idx="26">
                  <c:v>40.250263129678643</c:v>
                </c:pt>
                <c:pt idx="27">
                  <c:v>40.559790551130632</c:v>
                </c:pt>
                <c:pt idx="28">
                  <c:v>41.208169184606703</c:v>
                </c:pt>
                <c:pt idx="29">
                  <c:v>41.523247433321508</c:v>
                </c:pt>
                <c:pt idx="30">
                  <c:v>41.73634155283942</c:v>
                </c:pt>
                <c:pt idx="31">
                  <c:v>41.76244285711541</c:v>
                </c:pt>
                <c:pt idx="32">
                  <c:v>42.536104926488385</c:v>
                </c:pt>
                <c:pt idx="33">
                  <c:v>44.521920501616108</c:v>
                </c:pt>
                <c:pt idx="34">
                  <c:v>44.551180065010662</c:v>
                </c:pt>
              </c:numCache>
            </c:numRef>
          </c:xVal>
          <c:yVal>
            <c:numRef>
              <c:f>Sheet1!$I$7:$I$41</c:f>
              <c:numCache>
                <c:formatCode>0.00</c:formatCode>
                <c:ptCount val="35"/>
                <c:pt idx="0">
                  <c:v>-6.52432881167557</c:v>
                </c:pt>
                <c:pt idx="1">
                  <c:v>-4</c:v>
                </c:pt>
                <c:pt idx="2">
                  <c:v>-3.7843624365649382</c:v>
                </c:pt>
                <c:pt idx="3">
                  <c:v>-3.795880017344075</c:v>
                </c:pt>
                <c:pt idx="4">
                  <c:v>-0.28735029837278864</c:v>
                </c:pt>
                <c:pt idx="5">
                  <c:v>-2.7493360805367564</c:v>
                </c:pt>
                <c:pt idx="6">
                  <c:v>-1.4559319556497243</c:v>
                </c:pt>
                <c:pt idx="7">
                  <c:v>-0.83863199776502517</c:v>
                </c:pt>
                <c:pt idx="8">
                  <c:v>-1.494850021680094</c:v>
                </c:pt>
                <c:pt idx="9">
                  <c:v>0.5976951859255123</c:v>
                </c:pt>
                <c:pt idx="10">
                  <c:v>3.5602653978627146</c:v>
                </c:pt>
                <c:pt idx="11">
                  <c:v>1.7450747915820575</c:v>
                </c:pt>
                <c:pt idx="12">
                  <c:v>3.4371160930480786</c:v>
                </c:pt>
                <c:pt idx="13">
                  <c:v>2.2624510897304293</c:v>
                </c:pt>
                <c:pt idx="14">
                  <c:v>2.459392487759231</c:v>
                </c:pt>
                <c:pt idx="15">
                  <c:v>5.9911267970357809</c:v>
                </c:pt>
                <c:pt idx="16">
                  <c:v>7.0775745148871732</c:v>
                </c:pt>
                <c:pt idx="17">
                  <c:v>6.2078906143729675</c:v>
                </c:pt>
                <c:pt idx="18">
                  <c:v>7.077649832599632</c:v>
                </c:pt>
                <c:pt idx="19">
                  <c:v>5.9365137424788932</c:v>
                </c:pt>
                <c:pt idx="20">
                  <c:v>5.4966595823279407</c:v>
                </c:pt>
                <c:pt idx="21">
                  <c:v>5.51914518196853</c:v>
                </c:pt>
                <c:pt idx="22">
                  <c:v>7.7802036287841245</c:v>
                </c:pt>
                <c:pt idx="23">
                  <c:v>12.376177952805142</c:v>
                </c:pt>
                <c:pt idx="24">
                  <c:v>10.703469118683588</c:v>
                </c:pt>
                <c:pt idx="25">
                  <c:v>12.014150500023749</c:v>
                </c:pt>
                <c:pt idx="26">
                  <c:v>10.703469118683588</c:v>
                </c:pt>
                <c:pt idx="27">
                  <c:v>10.134491369482591</c:v>
                </c:pt>
                <c:pt idx="28">
                  <c:v>12.376062740048955</c:v>
                </c:pt>
                <c:pt idx="29">
                  <c:v>12.700749670337018</c:v>
                </c:pt>
                <c:pt idx="30">
                  <c:v>12.888858103394355</c:v>
                </c:pt>
                <c:pt idx="31">
                  <c:v>13.829220380284559</c:v>
                </c:pt>
                <c:pt idx="32">
                  <c:v>16.346379266077481</c:v>
                </c:pt>
                <c:pt idx="33">
                  <c:v>17.148919771378939</c:v>
                </c:pt>
                <c:pt idx="34">
                  <c:v>17.646482931176468</c:v>
                </c:pt>
              </c:numCache>
            </c:numRef>
          </c:yVal>
        </c:ser>
        <c:axId val="83053568"/>
        <c:axId val="83072128"/>
      </c:scatterChart>
      <c:valAx>
        <c:axId val="83053568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Atomic</a:t>
                </a:r>
                <a:r>
                  <a:rPr lang="en-GB" baseline="0"/>
                  <a:t> number (Z) </a:t>
                </a:r>
                <a:r>
                  <a:rPr lang="en-GB"/>
                  <a:t>/sqrt(</a:t>
                </a:r>
                <a:r>
                  <a:rPr lang="en-GB" baseline="0"/>
                  <a:t> alpha particle energy /MeV )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3072128"/>
        <c:crosses val="autoZero"/>
        <c:crossBetween val="midCat"/>
      </c:valAx>
      <c:valAx>
        <c:axId val="83072128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log10(</a:t>
                </a:r>
                <a:r>
                  <a:rPr lang="en-GB" baseline="0"/>
                  <a:t> half life /s )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305356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plus"/>
            <c:size val="12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4555559208543614"/>
                  <c:y val="5.384792962065209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1.5077x - 49.278
R² = 0.9944</a:t>
                    </a:r>
                    <a:endParaRPr lang="en-US" sz="1800"/>
                  </a:p>
                </c:rich>
              </c:tx>
              <c:numFmt formatCode="General" sourceLinked="0"/>
            </c:trendlineLbl>
          </c:trendline>
          <c:xVal>
            <c:numRef>
              <c:f>Sheet2!$J$3:$J$12</c:f>
              <c:numCache>
                <c:formatCode>0.00</c:formatCode>
                <c:ptCount val="10"/>
                <c:pt idx="0">
                  <c:v>28.070263598556789</c:v>
                </c:pt>
                <c:pt idx="1">
                  <c:v>30.310889132455351</c:v>
                </c:pt>
                <c:pt idx="2">
                  <c:v>31.911001117008027</c:v>
                </c:pt>
                <c:pt idx="3">
                  <c:v>32.126980205784314</c:v>
                </c:pt>
                <c:pt idx="4">
                  <c:v>34.257766251639339</c:v>
                </c:pt>
                <c:pt idx="5">
                  <c:v>36.574710510883264</c:v>
                </c:pt>
                <c:pt idx="6">
                  <c:v>38.306543884143686</c:v>
                </c:pt>
                <c:pt idx="7">
                  <c:v>40.099391080770083</c:v>
                </c:pt>
                <c:pt idx="8">
                  <c:v>41.76244285711541</c:v>
                </c:pt>
                <c:pt idx="9">
                  <c:v>44.551180065010662</c:v>
                </c:pt>
              </c:numCache>
            </c:numRef>
          </c:xVal>
          <c:yVal>
            <c:numRef>
              <c:f>Sheet2!$I$3:$I$12</c:f>
              <c:numCache>
                <c:formatCode>0.00</c:formatCode>
                <c:ptCount val="10"/>
                <c:pt idx="0">
                  <c:v>-6.52432881167557</c:v>
                </c:pt>
                <c:pt idx="1">
                  <c:v>-3.795880017344075</c:v>
                </c:pt>
                <c:pt idx="2">
                  <c:v>-1.4559319556497243</c:v>
                </c:pt>
                <c:pt idx="3">
                  <c:v>-1.494850021680094</c:v>
                </c:pt>
                <c:pt idx="4">
                  <c:v>3.4371160930480786</c:v>
                </c:pt>
                <c:pt idx="5">
                  <c:v>5.4966595823279407</c:v>
                </c:pt>
                <c:pt idx="6">
                  <c:v>7.7802036287841245</c:v>
                </c:pt>
                <c:pt idx="7">
                  <c:v>12.014150500023749</c:v>
                </c:pt>
                <c:pt idx="8">
                  <c:v>13.829220380284559</c:v>
                </c:pt>
                <c:pt idx="9">
                  <c:v>17.646482931176468</c:v>
                </c:pt>
              </c:numCache>
            </c:numRef>
          </c:yVal>
        </c:ser>
        <c:axId val="83076608"/>
        <c:axId val="83078528"/>
      </c:scatterChart>
      <c:valAx>
        <c:axId val="83076608"/>
        <c:scaling>
          <c:orientation val="minMax"/>
          <c:min val="25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Atomic</a:t>
                </a:r>
                <a:r>
                  <a:rPr lang="en-GB" baseline="0"/>
                  <a:t> number (Z) </a:t>
                </a:r>
                <a:r>
                  <a:rPr lang="en-GB"/>
                  <a:t>/sqrt(</a:t>
                </a:r>
                <a:r>
                  <a:rPr lang="en-GB" baseline="0"/>
                  <a:t> alpha particle energy /MeV )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3078528"/>
        <c:crosses val="autoZero"/>
        <c:crossBetween val="midCat"/>
      </c:valAx>
      <c:valAx>
        <c:axId val="83078528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log10(</a:t>
                </a:r>
                <a:r>
                  <a:rPr lang="en-GB" baseline="0"/>
                  <a:t> half life /s )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307660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518160</xdr:colOff>
      <xdr:row>5</xdr:row>
      <xdr:rowOff>15240</xdr:rowOff>
    </xdr:from>
    <xdr:to>
      <xdr:col>18</xdr:col>
      <xdr:colOff>571500</xdr:colOff>
      <xdr:row>39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13</xdr:row>
      <xdr:rowOff>15240</xdr:rowOff>
    </xdr:from>
    <xdr:to>
      <xdr:col>10</xdr:col>
      <xdr:colOff>7620</xdr:colOff>
      <xdr:row>34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46"/>
  <sheetViews>
    <sheetView tabSelected="1" zoomScaleNormal="100" workbookViewId="0">
      <selection activeCell="I21" sqref="I21"/>
    </sheetView>
  </sheetViews>
  <sheetFormatPr defaultRowHeight="14.4"/>
  <cols>
    <col min="1" max="1" width="8.88671875" style="2"/>
    <col min="2" max="3" width="15.109375" style="2" customWidth="1"/>
    <col min="4" max="4" width="8.88671875" style="2"/>
    <col min="5" max="5" width="16.33203125" style="2" customWidth="1"/>
    <col min="6" max="6" width="17.6640625" style="2" customWidth="1"/>
    <col min="7" max="7" width="14.21875" style="2" customWidth="1"/>
    <col min="8" max="8" width="19.21875" style="2" customWidth="1"/>
    <col min="9" max="9" width="17.6640625" style="2" customWidth="1"/>
    <col min="10" max="10" width="19.33203125" style="2" customWidth="1"/>
    <col min="11" max="16384" width="8.88671875" style="2"/>
  </cols>
  <sheetData>
    <row r="2" spans="1:13">
      <c r="B2" s="1" t="s">
        <v>0</v>
      </c>
      <c r="C2" s="1"/>
    </row>
    <row r="3" spans="1:13">
      <c r="B3" s="2" t="s">
        <v>1</v>
      </c>
    </row>
    <row r="4" spans="1:13">
      <c r="B4" s="2" t="s">
        <v>2</v>
      </c>
    </row>
    <row r="6" spans="1:13" ht="28.8">
      <c r="A6" s="12" t="s">
        <v>92</v>
      </c>
      <c r="B6" s="3" t="s">
        <v>66</v>
      </c>
      <c r="C6" s="3" t="s">
        <v>3</v>
      </c>
      <c r="D6" s="3" t="s">
        <v>4</v>
      </c>
      <c r="E6" s="3" t="s">
        <v>5</v>
      </c>
      <c r="F6" s="3" t="s">
        <v>6</v>
      </c>
      <c r="G6" s="4" t="s">
        <v>7</v>
      </c>
      <c r="H6" s="3" t="s">
        <v>8</v>
      </c>
      <c r="I6" s="6" t="s">
        <v>89</v>
      </c>
      <c r="J6" s="6" t="s">
        <v>90</v>
      </c>
    </row>
    <row r="7" spans="1:13">
      <c r="A7" s="10" t="s">
        <v>91</v>
      </c>
      <c r="B7" s="8" t="s">
        <v>41</v>
      </c>
      <c r="C7" s="8" t="s">
        <v>76</v>
      </c>
      <c r="D7" s="8">
        <v>84</v>
      </c>
      <c r="E7" s="8">
        <v>212</v>
      </c>
      <c r="F7" s="8" t="s">
        <v>13</v>
      </c>
      <c r="G7" s="5">
        <f>0.000000299</f>
        <v>2.9900000000000002E-7</v>
      </c>
      <c r="H7" s="9">
        <v>8.9550000000000001</v>
      </c>
      <c r="I7" s="7">
        <f t="shared" ref="I7:I41" si="0">LOG10(G7)</f>
        <v>-6.52432881167557</v>
      </c>
      <c r="J7" s="7">
        <f t="shared" ref="J7:J41" si="1">D7/SQRT(H7)</f>
        <v>28.070263598556789</v>
      </c>
    </row>
    <row r="8" spans="1:13">
      <c r="B8" s="8" t="s">
        <v>56</v>
      </c>
      <c r="C8" s="8" t="s">
        <v>80</v>
      </c>
      <c r="D8" s="8">
        <v>85</v>
      </c>
      <c r="E8" s="8">
        <v>215</v>
      </c>
      <c r="F8" s="8" t="s">
        <v>25</v>
      </c>
      <c r="G8" s="5">
        <v>1E-4</v>
      </c>
      <c r="H8" s="9">
        <v>8.1780000000000008</v>
      </c>
      <c r="I8" s="7">
        <f t="shared" si="0"/>
        <v>-4</v>
      </c>
      <c r="J8" s="7">
        <f t="shared" si="1"/>
        <v>29.723186917755154</v>
      </c>
    </row>
    <row r="9" spans="1:13">
      <c r="B9" s="8" t="s">
        <v>48</v>
      </c>
      <c r="C9" s="8" t="s">
        <v>76</v>
      </c>
      <c r="D9" s="8">
        <v>84</v>
      </c>
      <c r="E9" s="8">
        <v>214</v>
      </c>
      <c r="F9" s="8" t="s">
        <v>18</v>
      </c>
      <c r="G9" s="5">
        <f>0.0001643</f>
        <v>1.6430000000000001E-4</v>
      </c>
      <c r="H9" s="9">
        <v>7.883</v>
      </c>
      <c r="I9" s="7">
        <f t="shared" si="0"/>
        <v>-3.7843624365649382</v>
      </c>
      <c r="J9" s="7">
        <f t="shared" si="1"/>
        <v>29.918066473446736</v>
      </c>
    </row>
    <row r="10" spans="1:13">
      <c r="A10" s="10" t="s">
        <v>91</v>
      </c>
      <c r="B10" s="8" t="s">
        <v>48</v>
      </c>
      <c r="C10" s="8" t="s">
        <v>76</v>
      </c>
      <c r="D10" s="8">
        <v>84</v>
      </c>
      <c r="E10" s="8">
        <v>214</v>
      </c>
      <c r="F10" s="8" t="s">
        <v>72</v>
      </c>
      <c r="G10" s="5">
        <v>1.6000000000000001E-4</v>
      </c>
      <c r="H10" s="9">
        <v>7.68</v>
      </c>
      <c r="I10" s="7">
        <f t="shared" si="0"/>
        <v>-3.795880017344075</v>
      </c>
      <c r="J10" s="7">
        <f t="shared" si="1"/>
        <v>30.310889132455351</v>
      </c>
    </row>
    <row r="11" spans="1:13">
      <c r="B11" s="8" t="s">
        <v>57</v>
      </c>
      <c r="C11" s="8" t="s">
        <v>76</v>
      </c>
      <c r="D11" s="8">
        <v>84</v>
      </c>
      <c r="E11" s="8">
        <v>211</v>
      </c>
      <c r="F11" s="8" t="s">
        <v>26</v>
      </c>
      <c r="G11" s="5">
        <v>0.51600000000000001</v>
      </c>
      <c r="H11" s="9">
        <v>7.5949999999999998</v>
      </c>
      <c r="I11" s="7">
        <f t="shared" si="0"/>
        <v>-0.28735029837278864</v>
      </c>
      <c r="J11" s="7">
        <f t="shared" si="1"/>
        <v>30.48003048004572</v>
      </c>
    </row>
    <row r="12" spans="1:13">
      <c r="B12" s="8" t="s">
        <v>55</v>
      </c>
      <c r="C12" s="8" t="s">
        <v>76</v>
      </c>
      <c r="D12" s="8">
        <v>84</v>
      </c>
      <c r="E12" s="8">
        <v>215</v>
      </c>
      <c r="F12" s="8" t="s">
        <v>24</v>
      </c>
      <c r="G12" s="5">
        <v>1.781E-3</v>
      </c>
      <c r="H12" s="9">
        <v>7.5270000000000001</v>
      </c>
      <c r="I12" s="7">
        <f t="shared" si="0"/>
        <v>-2.7493360805367564</v>
      </c>
      <c r="J12" s="7">
        <f t="shared" si="1"/>
        <v>30.617401408863664</v>
      </c>
    </row>
    <row r="13" spans="1:13">
      <c r="A13" s="10" t="s">
        <v>91</v>
      </c>
      <c r="B13" s="8" t="s">
        <v>47</v>
      </c>
      <c r="C13" s="8" t="s">
        <v>75</v>
      </c>
      <c r="D13" s="8">
        <v>86</v>
      </c>
      <c r="E13" s="8">
        <v>218</v>
      </c>
      <c r="F13" s="8" t="s">
        <v>17</v>
      </c>
      <c r="G13" s="5">
        <f>0.035</f>
        <v>3.5000000000000003E-2</v>
      </c>
      <c r="H13" s="9">
        <v>7.2629999999999999</v>
      </c>
      <c r="I13" s="7">
        <f t="shared" si="0"/>
        <v>-1.4559319556497243</v>
      </c>
      <c r="J13" s="7">
        <f t="shared" si="1"/>
        <v>31.911001117008027</v>
      </c>
    </row>
    <row r="14" spans="1:13">
      <c r="B14" s="8" t="s">
        <v>39</v>
      </c>
      <c r="C14" s="8" t="s">
        <v>76</v>
      </c>
      <c r="D14" s="8">
        <v>84</v>
      </c>
      <c r="E14" s="8">
        <v>216</v>
      </c>
      <c r="F14" s="8" t="s">
        <v>11</v>
      </c>
      <c r="G14" s="5">
        <v>0.14499999999999999</v>
      </c>
      <c r="H14" s="9">
        <v>6.9059999999999997</v>
      </c>
      <c r="I14" s="7">
        <f t="shared" si="0"/>
        <v>-0.83863199776502517</v>
      </c>
      <c r="J14" s="7">
        <f t="shared" si="1"/>
        <v>31.964358952851292</v>
      </c>
    </row>
    <row r="15" spans="1:13">
      <c r="A15" s="10" t="s">
        <v>91</v>
      </c>
      <c r="B15" s="8" t="s">
        <v>63</v>
      </c>
      <c r="C15" s="8" t="s">
        <v>80</v>
      </c>
      <c r="D15" s="8">
        <v>85</v>
      </c>
      <c r="E15" s="8">
        <v>217</v>
      </c>
      <c r="F15" s="8" t="s">
        <v>29</v>
      </c>
      <c r="G15" s="5">
        <v>3.2000000000000001E-2</v>
      </c>
      <c r="H15" s="9">
        <v>7</v>
      </c>
      <c r="I15" s="7">
        <f t="shared" si="0"/>
        <v>-1.494850021680094</v>
      </c>
      <c r="J15" s="7">
        <f t="shared" si="1"/>
        <v>32.126980205784314</v>
      </c>
      <c r="M15"/>
    </row>
    <row r="16" spans="1:13">
      <c r="B16" s="8" t="s">
        <v>54</v>
      </c>
      <c r="C16" s="8" t="s">
        <v>75</v>
      </c>
      <c r="D16" s="8">
        <v>86</v>
      </c>
      <c r="E16" s="8">
        <v>219</v>
      </c>
      <c r="F16" s="8" t="s">
        <v>23</v>
      </c>
      <c r="G16" s="5">
        <v>3.96</v>
      </c>
      <c r="H16" s="9">
        <v>6.9459999999999997</v>
      </c>
      <c r="I16" s="7">
        <f t="shared" si="0"/>
        <v>0.5976951859255123</v>
      </c>
      <c r="J16" s="7">
        <f t="shared" si="1"/>
        <v>32.631050979866963</v>
      </c>
    </row>
    <row r="17" spans="1:10">
      <c r="B17" s="8" t="s">
        <v>40</v>
      </c>
      <c r="C17" s="8" t="s">
        <v>77</v>
      </c>
      <c r="D17" s="8">
        <v>83</v>
      </c>
      <c r="E17" s="8">
        <v>212</v>
      </c>
      <c r="F17" s="8" t="s">
        <v>12</v>
      </c>
      <c r="G17" s="5">
        <f>60.55*60</f>
        <v>3633</v>
      </c>
      <c r="H17" s="9">
        <v>6.2080000000000002</v>
      </c>
      <c r="I17" s="7">
        <f t="shared" si="0"/>
        <v>3.5602653978627146</v>
      </c>
      <c r="J17" s="7">
        <f t="shared" si="1"/>
        <v>33.312117389149158</v>
      </c>
    </row>
    <row r="18" spans="1:10">
      <c r="B18" s="8" t="s">
        <v>38</v>
      </c>
      <c r="C18" s="8" t="s">
        <v>75</v>
      </c>
      <c r="D18" s="8">
        <v>86</v>
      </c>
      <c r="E18" s="8">
        <v>220</v>
      </c>
      <c r="F18" s="8" t="s">
        <v>10</v>
      </c>
      <c r="G18" s="5">
        <v>55.6</v>
      </c>
      <c r="H18" s="9">
        <v>6.4039999999999999</v>
      </c>
      <c r="I18" s="7">
        <f t="shared" si="0"/>
        <v>1.7450747915820575</v>
      </c>
      <c r="J18" s="7">
        <f t="shared" si="1"/>
        <v>33.983866547364165</v>
      </c>
    </row>
    <row r="19" spans="1:10">
      <c r="A19" s="10" t="s">
        <v>91</v>
      </c>
      <c r="B19" s="8" t="s">
        <v>64</v>
      </c>
      <c r="C19" s="8" t="s">
        <v>77</v>
      </c>
      <c r="D19" s="8">
        <v>83</v>
      </c>
      <c r="E19" s="8">
        <v>213</v>
      </c>
      <c r="F19" s="8" t="s">
        <v>30</v>
      </c>
      <c r="G19" s="5">
        <f>45.6*60</f>
        <v>2736</v>
      </c>
      <c r="H19" s="9">
        <v>5.87</v>
      </c>
      <c r="I19" s="7">
        <f t="shared" si="0"/>
        <v>3.4371160930480786</v>
      </c>
      <c r="J19" s="7">
        <f t="shared" si="1"/>
        <v>34.257766251639339</v>
      </c>
    </row>
    <row r="20" spans="1:10">
      <c r="B20" s="8" t="s">
        <v>65</v>
      </c>
      <c r="C20" s="8" t="s">
        <v>76</v>
      </c>
      <c r="D20" s="8">
        <v>84</v>
      </c>
      <c r="E20" s="8">
        <v>218</v>
      </c>
      <c r="F20" s="8" t="s">
        <v>32</v>
      </c>
      <c r="G20" s="5">
        <f>3.05*60</f>
        <v>183</v>
      </c>
      <c r="H20" s="9">
        <v>6</v>
      </c>
      <c r="I20" s="7">
        <f t="shared" si="0"/>
        <v>2.2624510897304293</v>
      </c>
      <c r="J20" s="7">
        <f t="shared" si="1"/>
        <v>34.292856398964496</v>
      </c>
    </row>
    <row r="21" spans="1:10">
      <c r="B21" s="8" t="s">
        <v>62</v>
      </c>
      <c r="C21" s="8" t="s">
        <v>81</v>
      </c>
      <c r="D21" s="8">
        <v>87</v>
      </c>
      <c r="E21" s="8">
        <v>221</v>
      </c>
      <c r="F21" s="8" t="s">
        <v>28</v>
      </c>
      <c r="G21" s="5">
        <f>4.8*60</f>
        <v>288</v>
      </c>
      <c r="H21" s="9">
        <v>6.3</v>
      </c>
      <c r="I21" s="7">
        <f t="shared" si="0"/>
        <v>2.459392487759231</v>
      </c>
      <c r="J21" s="7">
        <f t="shared" si="1"/>
        <v>34.661629670697415</v>
      </c>
    </row>
    <row r="22" spans="1:10">
      <c r="B22" s="8" t="s">
        <v>53</v>
      </c>
      <c r="C22" s="8" t="s">
        <v>74</v>
      </c>
      <c r="D22" s="8">
        <v>88</v>
      </c>
      <c r="E22" s="8">
        <v>223</v>
      </c>
      <c r="F22" s="8" t="s">
        <v>22</v>
      </c>
      <c r="G22" s="5">
        <f>11.34*24*3600</f>
        <v>979775.99999999988</v>
      </c>
      <c r="H22" s="9">
        <v>5.9790000000000001</v>
      </c>
      <c r="I22" s="7">
        <f t="shared" si="0"/>
        <v>5.9911267970357809</v>
      </c>
      <c r="J22" s="7">
        <f t="shared" si="1"/>
        <v>35.98888531475184</v>
      </c>
    </row>
    <row r="23" spans="1:10">
      <c r="A23" s="11"/>
      <c r="B23" s="8" t="s">
        <v>49</v>
      </c>
      <c r="C23" s="8" t="s">
        <v>76</v>
      </c>
      <c r="D23" s="8">
        <v>84</v>
      </c>
      <c r="E23" s="8">
        <v>210</v>
      </c>
      <c r="F23" s="8" t="s">
        <v>19</v>
      </c>
      <c r="G23" s="5">
        <f>138.376*24*3600</f>
        <v>11955686.4</v>
      </c>
      <c r="H23" s="9">
        <v>5.407</v>
      </c>
      <c r="I23" s="7">
        <f t="shared" si="0"/>
        <v>7.0775745148871732</v>
      </c>
      <c r="J23" s="7">
        <f t="shared" si="1"/>
        <v>36.124438159858656</v>
      </c>
    </row>
    <row r="24" spans="1:10">
      <c r="B24" s="8" t="s">
        <v>52</v>
      </c>
      <c r="C24" s="8" t="s">
        <v>73</v>
      </c>
      <c r="D24" s="8">
        <v>90</v>
      </c>
      <c r="E24" s="8">
        <v>227</v>
      </c>
      <c r="F24" s="8" t="s">
        <v>21</v>
      </c>
      <c r="G24" s="5">
        <f>18.68*24*3600</f>
        <v>1613952</v>
      </c>
      <c r="H24" s="9">
        <v>6.1470000000000002</v>
      </c>
      <c r="I24" s="7">
        <f t="shared" si="0"/>
        <v>6.2078906143729675</v>
      </c>
      <c r="J24" s="7">
        <f t="shared" si="1"/>
        <v>36.300357560282961</v>
      </c>
    </row>
    <row r="25" spans="1:10">
      <c r="B25" s="8" t="s">
        <v>49</v>
      </c>
      <c r="C25" s="8" t="s">
        <v>76</v>
      </c>
      <c r="D25" s="8">
        <v>84</v>
      </c>
      <c r="E25" s="8">
        <v>210</v>
      </c>
      <c r="F25" s="8" t="s">
        <v>34</v>
      </c>
      <c r="G25" s="5">
        <f>138.4*24*3600</f>
        <v>11957760.000000002</v>
      </c>
      <c r="H25" s="9">
        <v>5.3</v>
      </c>
      <c r="I25" s="7">
        <f t="shared" si="0"/>
        <v>7.077649832599632</v>
      </c>
      <c r="J25" s="7">
        <f t="shared" si="1"/>
        <v>36.487268392097832</v>
      </c>
    </row>
    <row r="26" spans="1:10">
      <c r="B26" s="8" t="s">
        <v>61</v>
      </c>
      <c r="C26" s="8" t="s">
        <v>83</v>
      </c>
      <c r="D26" s="8">
        <v>89</v>
      </c>
      <c r="E26" s="8">
        <v>225</v>
      </c>
      <c r="F26" s="8" t="s">
        <v>27</v>
      </c>
      <c r="G26" s="5">
        <f>10*24*3600</f>
        <v>864000</v>
      </c>
      <c r="H26" s="9">
        <v>5.9349999999999996</v>
      </c>
      <c r="I26" s="7">
        <f t="shared" si="0"/>
        <v>5.9365137424788932</v>
      </c>
      <c r="J26" s="7">
        <f t="shared" si="1"/>
        <v>36.532521201081892</v>
      </c>
    </row>
    <row r="27" spans="1:10">
      <c r="A27" s="10" t="s">
        <v>91</v>
      </c>
      <c r="B27" s="8" t="s">
        <v>37</v>
      </c>
      <c r="C27" s="8" t="s">
        <v>74</v>
      </c>
      <c r="D27" s="8">
        <v>88</v>
      </c>
      <c r="E27" s="8">
        <v>224</v>
      </c>
      <c r="F27" s="8" t="s">
        <v>9</v>
      </c>
      <c r="G27" s="5">
        <f>3.632*24*3600</f>
        <v>313804.80000000005</v>
      </c>
      <c r="H27" s="9">
        <v>5.7889999999999997</v>
      </c>
      <c r="I27" s="7">
        <f t="shared" si="0"/>
        <v>5.4966595823279407</v>
      </c>
      <c r="J27" s="7">
        <f t="shared" si="1"/>
        <v>36.574710510883264</v>
      </c>
    </row>
    <row r="28" spans="1:10">
      <c r="B28" s="8" t="s">
        <v>46</v>
      </c>
      <c r="C28" s="8" t="s">
        <v>75</v>
      </c>
      <c r="D28" s="8">
        <v>86</v>
      </c>
      <c r="E28" s="8">
        <v>222</v>
      </c>
      <c r="F28" s="8" t="s">
        <v>31</v>
      </c>
      <c r="G28" s="5">
        <f>3.825*24*3600</f>
        <v>330480.00000000006</v>
      </c>
      <c r="H28" s="9">
        <v>5.49</v>
      </c>
      <c r="I28" s="7">
        <f t="shared" si="0"/>
        <v>5.51914518196853</v>
      </c>
      <c r="J28" s="7">
        <f t="shared" si="1"/>
        <v>36.703905580763511</v>
      </c>
    </row>
    <row r="29" spans="1:10">
      <c r="A29" s="10" t="s">
        <v>91</v>
      </c>
      <c r="B29" s="8" t="s">
        <v>36</v>
      </c>
      <c r="C29" s="8" t="s">
        <v>73</v>
      </c>
      <c r="D29" s="8">
        <v>90</v>
      </c>
      <c r="E29" s="8">
        <v>238</v>
      </c>
      <c r="F29" s="8" t="s">
        <v>87</v>
      </c>
      <c r="G29" s="5">
        <f>1.9116*365*24*3600</f>
        <v>60284217.600000009</v>
      </c>
      <c r="H29" s="9">
        <v>5.52</v>
      </c>
      <c r="I29" s="7">
        <f t="shared" si="0"/>
        <v>7.7802036287841245</v>
      </c>
      <c r="J29" s="7">
        <f t="shared" si="1"/>
        <v>38.306543884143686</v>
      </c>
    </row>
    <row r="30" spans="1:10">
      <c r="B30" s="8" t="s">
        <v>60</v>
      </c>
      <c r="C30" s="8" t="s">
        <v>73</v>
      </c>
      <c r="D30" s="8">
        <v>90</v>
      </c>
      <c r="E30" s="8">
        <v>229</v>
      </c>
      <c r="F30" s="8" t="s">
        <v>71</v>
      </c>
      <c r="G30" s="5">
        <f>75400*365*24*3600</f>
        <v>2377814400000</v>
      </c>
      <c r="H30" s="9">
        <v>5.1680000000000001</v>
      </c>
      <c r="I30" s="7">
        <f t="shared" si="0"/>
        <v>12.376177952805142</v>
      </c>
      <c r="J30" s="7">
        <f t="shared" si="1"/>
        <v>39.589613048125507</v>
      </c>
    </row>
    <row r="31" spans="1:10">
      <c r="B31" s="8" t="s">
        <v>45</v>
      </c>
      <c r="C31" s="8" t="s">
        <v>74</v>
      </c>
      <c r="D31" s="8">
        <v>88</v>
      </c>
      <c r="E31" s="8">
        <v>226</v>
      </c>
      <c r="F31" s="8" t="s">
        <v>16</v>
      </c>
      <c r="G31" s="5">
        <f>1602*365*24*3600</f>
        <v>50520672000</v>
      </c>
      <c r="H31" s="9">
        <v>4.8710000000000004</v>
      </c>
      <c r="I31" s="7">
        <f t="shared" si="0"/>
        <v>10.703469118683588</v>
      </c>
      <c r="J31" s="7">
        <f t="shared" si="1"/>
        <v>39.872512912760314</v>
      </c>
    </row>
    <row r="32" spans="1:10">
      <c r="A32" s="10" t="s">
        <v>91</v>
      </c>
      <c r="B32" s="8" t="s">
        <v>51</v>
      </c>
      <c r="C32" s="8" t="s">
        <v>79</v>
      </c>
      <c r="D32" s="8">
        <v>91</v>
      </c>
      <c r="E32" s="8">
        <v>231</v>
      </c>
      <c r="F32" s="8" t="s">
        <v>20</v>
      </c>
      <c r="G32" s="5">
        <f>32760*365*24*3600</f>
        <v>1033119360000</v>
      </c>
      <c r="H32" s="9">
        <v>5.15</v>
      </c>
      <c r="I32" s="7">
        <f t="shared" si="0"/>
        <v>12.014150500023749</v>
      </c>
      <c r="J32" s="7">
        <f t="shared" si="1"/>
        <v>40.099391080770083</v>
      </c>
    </row>
    <row r="33" spans="1:10">
      <c r="B33" s="8" t="s">
        <v>45</v>
      </c>
      <c r="C33" s="8" t="s">
        <v>74</v>
      </c>
      <c r="D33" s="8">
        <v>88</v>
      </c>
      <c r="E33" s="8">
        <v>226</v>
      </c>
      <c r="F33" s="8" t="s">
        <v>16</v>
      </c>
      <c r="G33" s="5">
        <f>1602*365*24*3600</f>
        <v>50520672000</v>
      </c>
      <c r="H33" s="9">
        <v>4.78</v>
      </c>
      <c r="I33" s="7">
        <f t="shared" si="0"/>
        <v>10.703469118683588</v>
      </c>
      <c r="J33" s="7">
        <f t="shared" si="1"/>
        <v>40.250263129678643</v>
      </c>
    </row>
    <row r="34" spans="1:10">
      <c r="B34" s="8" t="s">
        <v>84</v>
      </c>
      <c r="C34" s="8" t="s">
        <v>85</v>
      </c>
      <c r="D34" s="8">
        <v>95</v>
      </c>
      <c r="E34" s="8">
        <v>241</v>
      </c>
      <c r="F34" s="8" t="s">
        <v>86</v>
      </c>
      <c r="G34" s="5">
        <f>432.2*365*24*3600</f>
        <v>13629859200</v>
      </c>
      <c r="H34" s="9">
        <v>5.4859999999999998</v>
      </c>
      <c r="I34" s="7">
        <f t="shared" si="0"/>
        <v>10.134491369482591</v>
      </c>
      <c r="J34" s="7">
        <f t="shared" si="1"/>
        <v>40.559790551130632</v>
      </c>
    </row>
    <row r="35" spans="1:10">
      <c r="B35" s="8" t="s">
        <v>44</v>
      </c>
      <c r="C35" s="8" t="s">
        <v>73</v>
      </c>
      <c r="D35" s="8">
        <v>90</v>
      </c>
      <c r="E35" s="8">
        <v>230</v>
      </c>
      <c r="F35" s="8" t="s">
        <v>15</v>
      </c>
      <c r="G35" s="5">
        <f>75380*365*24*3600</f>
        <v>2377183680000</v>
      </c>
      <c r="H35" s="9">
        <v>4.7699999999999996</v>
      </c>
      <c r="I35" s="7">
        <f t="shared" si="0"/>
        <v>12.376062740048955</v>
      </c>
      <c r="J35" s="7">
        <f t="shared" si="1"/>
        <v>41.208169184606703</v>
      </c>
    </row>
    <row r="36" spans="1:10">
      <c r="B36" s="8" t="s">
        <v>59</v>
      </c>
      <c r="C36" s="8" t="s">
        <v>78</v>
      </c>
      <c r="D36" s="8">
        <v>92</v>
      </c>
      <c r="E36" s="8">
        <v>233</v>
      </c>
      <c r="F36" s="8" t="s">
        <v>70</v>
      </c>
      <c r="G36" s="5">
        <f>159200*365*24*3600</f>
        <v>5020531200000</v>
      </c>
      <c r="H36" s="9">
        <v>4.9089999999999998</v>
      </c>
      <c r="I36" s="7">
        <f t="shared" si="0"/>
        <v>12.700749670337018</v>
      </c>
      <c r="J36" s="7">
        <f t="shared" si="1"/>
        <v>41.523247433321508</v>
      </c>
    </row>
    <row r="37" spans="1:10">
      <c r="B37" s="8" t="s">
        <v>43</v>
      </c>
      <c r="C37" s="8" t="s">
        <v>78</v>
      </c>
      <c r="D37" s="8">
        <v>92</v>
      </c>
      <c r="E37" s="8">
        <v>234</v>
      </c>
      <c r="F37" s="8" t="s">
        <v>14</v>
      </c>
      <c r="G37" s="5">
        <f>245500*365*24*3600</f>
        <v>7742088000000</v>
      </c>
      <c r="H37" s="9">
        <v>4.859</v>
      </c>
      <c r="I37" s="7">
        <f t="shared" si="0"/>
        <v>12.888858103394355</v>
      </c>
      <c r="J37" s="7">
        <f t="shared" si="1"/>
        <v>41.73634155283942</v>
      </c>
    </row>
    <row r="38" spans="1:10">
      <c r="A38" s="10" t="s">
        <v>91</v>
      </c>
      <c r="B38" s="8" t="s">
        <v>58</v>
      </c>
      <c r="C38" s="8" t="s">
        <v>82</v>
      </c>
      <c r="D38" s="8">
        <v>93</v>
      </c>
      <c r="E38" s="8">
        <v>237</v>
      </c>
      <c r="F38" s="8" t="s">
        <v>69</v>
      </c>
      <c r="G38" s="5">
        <f>2140000*365*24*3600</f>
        <v>67487040000000</v>
      </c>
      <c r="H38" s="9">
        <v>4.9589999999999996</v>
      </c>
      <c r="I38" s="7">
        <f t="shared" si="0"/>
        <v>13.829220380284559</v>
      </c>
      <c r="J38" s="7">
        <f t="shared" si="1"/>
        <v>41.76244285711541</v>
      </c>
    </row>
    <row r="39" spans="1:10">
      <c r="B39" s="8" t="s">
        <v>50</v>
      </c>
      <c r="C39" s="8" t="s">
        <v>78</v>
      </c>
      <c r="D39" s="8">
        <v>92</v>
      </c>
      <c r="E39" s="8">
        <v>235</v>
      </c>
      <c r="F39" s="8" t="s">
        <v>68</v>
      </c>
      <c r="G39" s="5">
        <f>704000000*365*24*3600</f>
        <v>2.2201344E+16</v>
      </c>
      <c r="H39" s="9">
        <v>4.6779999999999999</v>
      </c>
      <c r="I39" s="7">
        <f t="shared" si="0"/>
        <v>16.346379266077481</v>
      </c>
      <c r="J39" s="7">
        <f t="shared" si="1"/>
        <v>42.536104926488385</v>
      </c>
    </row>
    <row r="40" spans="1:10">
      <c r="B40" s="8" t="s">
        <v>42</v>
      </c>
      <c r="C40" s="8" t="s">
        <v>78</v>
      </c>
      <c r="D40" s="8">
        <v>92</v>
      </c>
      <c r="E40" s="8">
        <v>238</v>
      </c>
      <c r="F40" s="8" t="s">
        <v>67</v>
      </c>
      <c r="G40" s="5">
        <f>4468000000*365*24*3600</f>
        <v>1.40902848E+17</v>
      </c>
      <c r="H40" s="9">
        <v>4.2699999999999996</v>
      </c>
      <c r="I40" s="7">
        <f t="shared" si="0"/>
        <v>17.148919771378939</v>
      </c>
      <c r="J40" s="7">
        <f t="shared" si="1"/>
        <v>44.521920501616108</v>
      </c>
    </row>
    <row r="41" spans="1:10">
      <c r="A41" s="10" t="s">
        <v>91</v>
      </c>
      <c r="B41" s="8" t="s">
        <v>35</v>
      </c>
      <c r="C41" s="8" t="s">
        <v>73</v>
      </c>
      <c r="D41" s="8">
        <v>90</v>
      </c>
      <c r="E41" s="8">
        <v>232</v>
      </c>
      <c r="F41" s="8" t="s">
        <v>88</v>
      </c>
      <c r="G41" s="5">
        <f>14050000000*365*24*3600</f>
        <v>4.430808E+17</v>
      </c>
      <c r="H41" s="9">
        <v>4.0810000000000004</v>
      </c>
      <c r="I41" s="7">
        <f t="shared" si="0"/>
        <v>17.646482931176468</v>
      </c>
      <c r="J41" s="7">
        <f t="shared" si="1"/>
        <v>44.551180065010662</v>
      </c>
    </row>
    <row r="46" spans="1:10">
      <c r="F46" s="2" t="s">
        <v>33</v>
      </c>
    </row>
  </sheetData>
  <autoFilter ref="A6:J41"/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oleObject progId="Equation.DSMT4" shapeId="1025" r:id="rId4"/>
    <oleObject progId="Equation.DSMT4" shapeId="1026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12"/>
  <sheetViews>
    <sheetView workbookViewId="0">
      <selection activeCell="F37" sqref="F37"/>
    </sheetView>
  </sheetViews>
  <sheetFormatPr defaultRowHeight="14.4"/>
  <cols>
    <col min="3" max="3" width="11.44140625" bestFit="1" customWidth="1"/>
    <col min="5" max="5" width="12.44140625" bestFit="1" customWidth="1"/>
    <col min="6" max="6" width="13.88671875" bestFit="1" customWidth="1"/>
    <col min="7" max="7" width="9.5546875" bestFit="1" customWidth="1"/>
    <col min="8" max="8" width="17.6640625" bestFit="1" customWidth="1"/>
    <col min="9" max="9" width="16.21875" bestFit="1" customWidth="1"/>
    <col min="10" max="10" width="18.77734375" bestFit="1" customWidth="1"/>
  </cols>
  <sheetData>
    <row r="2" spans="2:10">
      <c r="B2" s="3" t="s">
        <v>66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  <c r="I2" s="6" t="s">
        <v>89</v>
      </c>
      <c r="J2" s="6" t="s">
        <v>90</v>
      </c>
    </row>
    <row r="3" spans="2:10">
      <c r="B3" s="8" t="s">
        <v>41</v>
      </c>
      <c r="C3" s="8" t="s">
        <v>76</v>
      </c>
      <c r="D3" s="8">
        <v>84</v>
      </c>
      <c r="E3" s="8">
        <v>212</v>
      </c>
      <c r="F3" s="8" t="s">
        <v>13</v>
      </c>
      <c r="G3" s="5">
        <v>2.9900000000000002E-7</v>
      </c>
      <c r="H3" s="9">
        <v>8.9550000000000001</v>
      </c>
      <c r="I3" s="7">
        <v>-6.52432881167557</v>
      </c>
      <c r="J3" s="7">
        <v>28.070263598556789</v>
      </c>
    </row>
    <row r="4" spans="2:10">
      <c r="B4" s="8" t="s">
        <v>48</v>
      </c>
      <c r="C4" s="8" t="s">
        <v>76</v>
      </c>
      <c r="D4" s="8">
        <v>84</v>
      </c>
      <c r="E4" s="8">
        <v>214</v>
      </c>
      <c r="F4" s="8" t="s">
        <v>72</v>
      </c>
      <c r="G4" s="5">
        <v>1.6000000000000001E-4</v>
      </c>
      <c r="H4" s="9">
        <v>7.68</v>
      </c>
      <c r="I4" s="7">
        <v>-3.795880017344075</v>
      </c>
      <c r="J4" s="7">
        <v>30.310889132455351</v>
      </c>
    </row>
    <row r="5" spans="2:10">
      <c r="B5" s="8" t="s">
        <v>47</v>
      </c>
      <c r="C5" s="8" t="s">
        <v>75</v>
      </c>
      <c r="D5" s="8">
        <v>86</v>
      </c>
      <c r="E5" s="8">
        <v>218</v>
      </c>
      <c r="F5" s="8" t="s">
        <v>17</v>
      </c>
      <c r="G5" s="5">
        <v>3.5000000000000003E-2</v>
      </c>
      <c r="H5" s="9">
        <v>7.2629999999999999</v>
      </c>
      <c r="I5" s="7">
        <v>-1.4559319556497243</v>
      </c>
      <c r="J5" s="7">
        <v>31.911001117008027</v>
      </c>
    </row>
    <row r="6" spans="2:10">
      <c r="B6" s="8" t="s">
        <v>63</v>
      </c>
      <c r="C6" s="8" t="s">
        <v>80</v>
      </c>
      <c r="D6" s="8">
        <v>85</v>
      </c>
      <c r="E6" s="8">
        <v>217</v>
      </c>
      <c r="F6" s="8" t="s">
        <v>29</v>
      </c>
      <c r="G6" s="5">
        <v>3.2000000000000001E-2</v>
      </c>
      <c r="H6" s="9">
        <v>7</v>
      </c>
      <c r="I6" s="7">
        <v>-1.494850021680094</v>
      </c>
      <c r="J6" s="7">
        <v>32.126980205784314</v>
      </c>
    </row>
    <row r="7" spans="2:10">
      <c r="B7" s="8" t="s">
        <v>64</v>
      </c>
      <c r="C7" s="8" t="s">
        <v>77</v>
      </c>
      <c r="D7" s="8">
        <v>83</v>
      </c>
      <c r="E7" s="8">
        <v>213</v>
      </c>
      <c r="F7" s="8" t="s">
        <v>30</v>
      </c>
      <c r="G7" s="5">
        <v>2736</v>
      </c>
      <c r="H7" s="9">
        <v>5.87</v>
      </c>
      <c r="I7" s="7">
        <v>3.4371160930480786</v>
      </c>
      <c r="J7" s="7">
        <v>34.257766251639339</v>
      </c>
    </row>
    <row r="8" spans="2:10">
      <c r="B8" s="8" t="s">
        <v>37</v>
      </c>
      <c r="C8" s="8" t="s">
        <v>74</v>
      </c>
      <c r="D8" s="8">
        <v>88</v>
      </c>
      <c r="E8" s="8">
        <v>224</v>
      </c>
      <c r="F8" s="8" t="s">
        <v>9</v>
      </c>
      <c r="G8" s="5">
        <v>313804.80000000005</v>
      </c>
      <c r="H8" s="9">
        <v>5.7889999999999997</v>
      </c>
      <c r="I8" s="7">
        <v>5.4966595823279407</v>
      </c>
      <c r="J8" s="7">
        <v>36.574710510883264</v>
      </c>
    </row>
    <row r="9" spans="2:10">
      <c r="B9" s="8" t="s">
        <v>36</v>
      </c>
      <c r="C9" s="8" t="s">
        <v>73</v>
      </c>
      <c r="D9" s="8">
        <v>90</v>
      </c>
      <c r="E9" s="8">
        <v>238</v>
      </c>
      <c r="F9" s="8" t="s">
        <v>87</v>
      </c>
      <c r="G9" s="5">
        <f>1.9116*365*24*3600</f>
        <v>60284217.600000009</v>
      </c>
      <c r="H9" s="9">
        <v>5.52</v>
      </c>
      <c r="I9" s="7">
        <f>LOG10(G9)</f>
        <v>7.7802036287841245</v>
      </c>
      <c r="J9" s="7">
        <f>D9/SQRT(H9)</f>
        <v>38.306543884143686</v>
      </c>
    </row>
    <row r="10" spans="2:10">
      <c r="B10" s="8" t="s">
        <v>51</v>
      </c>
      <c r="C10" s="8" t="s">
        <v>79</v>
      </c>
      <c r="D10" s="8">
        <v>91</v>
      </c>
      <c r="E10" s="8">
        <v>231</v>
      </c>
      <c r="F10" s="8" t="s">
        <v>20</v>
      </c>
      <c r="G10" s="5">
        <v>1033119360000</v>
      </c>
      <c r="H10" s="9">
        <v>5.15</v>
      </c>
      <c r="I10" s="7">
        <v>12.014150500023749</v>
      </c>
      <c r="J10" s="7">
        <v>40.099391080770083</v>
      </c>
    </row>
    <row r="11" spans="2:10">
      <c r="B11" s="8" t="s">
        <v>58</v>
      </c>
      <c r="C11" s="8" t="s">
        <v>82</v>
      </c>
      <c r="D11" s="8">
        <v>93</v>
      </c>
      <c r="E11" s="8">
        <v>237</v>
      </c>
      <c r="F11" s="8" t="s">
        <v>69</v>
      </c>
      <c r="G11" s="5">
        <v>67487040000000</v>
      </c>
      <c r="H11" s="9">
        <v>4.9589999999999996</v>
      </c>
      <c r="I11" s="7">
        <v>13.829220380284559</v>
      </c>
      <c r="J11" s="7">
        <v>41.76244285711541</v>
      </c>
    </row>
    <row r="12" spans="2:10">
      <c r="B12" s="8" t="s">
        <v>35</v>
      </c>
      <c r="C12" s="8" t="s">
        <v>73</v>
      </c>
      <c r="D12" s="8">
        <v>90</v>
      </c>
      <c r="E12" s="8">
        <v>232</v>
      </c>
      <c r="F12" s="8" t="s">
        <v>88</v>
      </c>
      <c r="G12" s="5">
        <v>4.430808E+17</v>
      </c>
      <c r="H12" s="9">
        <v>4.0810000000000004</v>
      </c>
      <c r="I12" s="7">
        <v>17.646482931176468</v>
      </c>
      <c r="J12" s="7">
        <v>44.551180065010662</v>
      </c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2019-12-23T11:01:32Z</dcterms:modified>
</cp:coreProperties>
</file>