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Otto" sheetId="1" r:id="rId1"/>
  </sheets>
  <calcPr calcId="125725"/>
</workbook>
</file>

<file path=xl/calcChain.xml><?xml version="1.0" encoding="utf-8"?>
<calcChain xmlns="http://schemas.openxmlformats.org/spreadsheetml/2006/main">
  <c r="D39" i="1"/>
  <c r="D36"/>
  <c r="D33"/>
  <c r="H43"/>
  <c r="H9"/>
  <c r="H10"/>
  <c r="H20" l="1"/>
  <c r="D32"/>
  <c r="H46"/>
  <c r="H45"/>
  <c r="D34"/>
  <c r="D28"/>
  <c r="D30"/>
  <c r="T28"/>
  <c r="T29" s="1"/>
  <c r="T30" s="1"/>
  <c r="T31" s="1"/>
  <c r="T32" s="1"/>
  <c r="T33" s="1"/>
  <c r="T34" s="1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105" s="1"/>
  <c r="T106" s="1"/>
  <c r="T7"/>
  <c r="T8" s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H44"/>
  <c r="X6" l="1"/>
  <c r="X42"/>
  <c r="D35"/>
  <c r="X39" s="1"/>
  <c r="D29"/>
  <c r="D31"/>
  <c r="U6"/>
  <c r="X7" l="1"/>
  <c r="V7"/>
  <c r="V11"/>
  <c r="U11" s="1"/>
  <c r="V15"/>
  <c r="V19"/>
  <c r="U19" s="1"/>
  <c r="V23"/>
  <c r="V27"/>
  <c r="U27" s="1"/>
  <c r="V31"/>
  <c r="V35"/>
  <c r="U35" s="1"/>
  <c r="V39"/>
  <c r="V43"/>
  <c r="V47"/>
  <c r="V51"/>
  <c r="V55"/>
  <c r="V59"/>
  <c r="U59" s="1"/>
  <c r="V63"/>
  <c r="V67"/>
  <c r="V71"/>
  <c r="U71" s="1"/>
  <c r="V75"/>
  <c r="V79"/>
  <c r="V83"/>
  <c r="V87"/>
  <c r="V91"/>
  <c r="U91" s="1"/>
  <c r="V95"/>
  <c r="V99"/>
  <c r="U99" s="1"/>
  <c r="V103"/>
  <c r="V6"/>
  <c r="V10"/>
  <c r="U10" s="1"/>
  <c r="V14"/>
  <c r="U14" s="1"/>
  <c r="V18"/>
  <c r="V22"/>
  <c r="V26"/>
  <c r="U26" s="1"/>
  <c r="V30"/>
  <c r="U30" s="1"/>
  <c r="V34"/>
  <c r="V38"/>
  <c r="V42"/>
  <c r="V46"/>
  <c r="V50"/>
  <c r="V54"/>
  <c r="V58"/>
  <c r="U58" s="1"/>
  <c r="V62"/>
  <c r="V66"/>
  <c r="V70"/>
  <c r="V74"/>
  <c r="V78"/>
  <c r="U78" s="1"/>
  <c r="V82"/>
  <c r="V86"/>
  <c r="V90"/>
  <c r="V94"/>
  <c r="V98"/>
  <c r="V102"/>
  <c r="U102" s="1"/>
  <c r="V106"/>
  <c r="V9"/>
  <c r="U9" s="1"/>
  <c r="V13"/>
  <c r="V17"/>
  <c r="V21"/>
  <c r="V25"/>
  <c r="U25" s="1"/>
  <c r="V29"/>
  <c r="V33"/>
  <c r="U33" s="1"/>
  <c r="V37"/>
  <c r="V41"/>
  <c r="U41" s="1"/>
  <c r="V45"/>
  <c r="V49"/>
  <c r="U49" s="1"/>
  <c r="V53"/>
  <c r="U53" s="1"/>
  <c r="V57"/>
  <c r="V61"/>
  <c r="V65"/>
  <c r="V69"/>
  <c r="V73"/>
  <c r="U73" s="1"/>
  <c r="V77"/>
  <c r="V81"/>
  <c r="U81" s="1"/>
  <c r="V85"/>
  <c r="V89"/>
  <c r="U89" s="1"/>
  <c r="V93"/>
  <c r="V97"/>
  <c r="V101"/>
  <c r="V105"/>
  <c r="V8"/>
  <c r="V12"/>
  <c r="U12" s="1"/>
  <c r="V16"/>
  <c r="V20"/>
  <c r="U20" s="1"/>
  <c r="V24"/>
  <c r="V28"/>
  <c r="V32"/>
  <c r="V36"/>
  <c r="U36" s="1"/>
  <c r="V40"/>
  <c r="V44"/>
  <c r="U44" s="1"/>
  <c r="V48"/>
  <c r="V52"/>
  <c r="U52" s="1"/>
  <c r="V56"/>
  <c r="V60"/>
  <c r="V64"/>
  <c r="V68"/>
  <c r="U68" s="1"/>
  <c r="V72"/>
  <c r="V76"/>
  <c r="U76" s="1"/>
  <c r="V80"/>
  <c r="V84"/>
  <c r="V88"/>
  <c r="V92"/>
  <c r="V96"/>
  <c r="V100"/>
  <c r="U100" s="1"/>
  <c r="V104"/>
  <c r="X31"/>
  <c r="X36"/>
  <c r="X37"/>
  <c r="X34"/>
  <c r="X43"/>
  <c r="X40"/>
  <c r="X35"/>
  <c r="X45"/>
  <c r="X38"/>
  <c r="X41"/>
  <c r="H15"/>
  <c r="X44"/>
  <c r="X33"/>
  <c r="X30"/>
  <c r="X32"/>
  <c r="U34"/>
  <c r="U38"/>
  <c r="U42"/>
  <c r="U32"/>
  <c r="U40"/>
  <c r="D38"/>
  <c r="Z23" s="1"/>
  <c r="Y23" s="1"/>
  <c r="U31"/>
  <c r="U43"/>
  <c r="U37"/>
  <c r="U39"/>
  <c r="U23"/>
  <c r="U22"/>
  <c r="U21"/>
  <c r="U28"/>
  <c r="U106"/>
  <c r="D37"/>
  <c r="U51"/>
  <c r="U7"/>
  <c r="U18"/>
  <c r="U50"/>
  <c r="U8"/>
  <c r="U48"/>
  <c r="U17"/>
  <c r="U45"/>
  <c r="U16"/>
  <c r="W6"/>
  <c r="U55"/>
  <c r="U54"/>
  <c r="U15"/>
  <c r="U47"/>
  <c r="U87"/>
  <c r="U46"/>
  <c r="U74"/>
  <c r="U24"/>
  <c r="U13"/>
  <c r="U29"/>
  <c r="U61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7"/>
  <c r="W14"/>
  <c r="W34"/>
  <c r="W42"/>
  <c r="W58"/>
  <c r="W70"/>
  <c r="W86"/>
  <c r="W98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"/>
  <c r="W22"/>
  <c r="W26"/>
  <c r="W38"/>
  <c r="W50"/>
  <c r="W62"/>
  <c r="W74"/>
  <c r="W78"/>
  <c r="W90"/>
  <c r="W94"/>
  <c r="W106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8"/>
  <c r="W30"/>
  <c r="W46"/>
  <c r="W54"/>
  <c r="W66"/>
  <c r="W82"/>
  <c r="W102"/>
  <c r="U103"/>
  <c r="U90"/>
  <c r="U77"/>
  <c r="U93"/>
  <c r="U80"/>
  <c r="U83"/>
  <c r="U86"/>
  <c r="U72"/>
  <c r="U63"/>
  <c r="U79"/>
  <c r="U95"/>
  <c r="U84"/>
  <c r="U66"/>
  <c r="U82"/>
  <c r="U98"/>
  <c r="U88"/>
  <c r="U69"/>
  <c r="U85"/>
  <c r="U101"/>
  <c r="U64"/>
  <c r="U104"/>
  <c r="U67"/>
  <c r="U70"/>
  <c r="U60"/>
  <c r="U96"/>
  <c r="U57"/>
  <c r="U105"/>
  <c r="U75"/>
  <c r="U62"/>
  <c r="U94"/>
  <c r="U65"/>
  <c r="U97"/>
  <c r="U56"/>
  <c r="U92"/>
  <c r="Y6"/>
  <c r="Z11"/>
  <c r="Y11" s="1"/>
  <c r="Z19"/>
  <c r="Y19" s="1"/>
  <c r="Z27"/>
  <c r="Y27" s="1"/>
  <c r="Z51"/>
  <c r="Y51" s="1"/>
  <c r="Z59"/>
  <c r="Y59" s="1"/>
  <c r="Z67"/>
  <c r="Y67" s="1"/>
  <c r="Z75"/>
  <c r="Y75" s="1"/>
  <c r="Z83"/>
  <c r="Y83" s="1"/>
  <c r="Z91"/>
  <c r="Y91" s="1"/>
  <c r="Z99"/>
  <c r="Y99" s="1"/>
  <c r="Z7"/>
  <c r="Y7" s="1"/>
  <c r="X11"/>
  <c r="X15"/>
  <c r="X19"/>
  <c r="X23"/>
  <c r="X27"/>
  <c r="X47"/>
  <c r="X51"/>
  <c r="X55"/>
  <c r="X59"/>
  <c r="X63"/>
  <c r="X67"/>
  <c r="X71"/>
  <c r="X75"/>
  <c r="X79"/>
  <c r="X83"/>
  <c r="X87"/>
  <c r="X91"/>
  <c r="X95"/>
  <c r="X99"/>
  <c r="X103"/>
  <c r="X66"/>
  <c r="X78"/>
  <c r="X82"/>
  <c r="X90"/>
  <c r="X98"/>
  <c r="X106"/>
  <c r="Z6"/>
  <c r="Z9"/>
  <c r="Y9" s="1"/>
  <c r="Z25"/>
  <c r="Y25" s="1"/>
  <c r="Z57"/>
  <c r="Y57" s="1"/>
  <c r="Z73"/>
  <c r="Y73" s="1"/>
  <c r="Z89"/>
  <c r="Y89" s="1"/>
  <c r="Z105"/>
  <c r="Y105" s="1"/>
  <c r="X9"/>
  <c r="Z10"/>
  <c r="Y10" s="1"/>
  <c r="Z18"/>
  <c r="Y18" s="1"/>
  <c r="Z26"/>
  <c r="Y26" s="1"/>
  <c r="Z50"/>
  <c r="Y50" s="1"/>
  <c r="Z58"/>
  <c r="Y58" s="1"/>
  <c r="Z66"/>
  <c r="Y66" s="1"/>
  <c r="Z74"/>
  <c r="Y74" s="1"/>
  <c r="Z82"/>
  <c r="Y82" s="1"/>
  <c r="Z90"/>
  <c r="Y90" s="1"/>
  <c r="Z98"/>
  <c r="Y98" s="1"/>
  <c r="Z106"/>
  <c r="Y106" s="1"/>
  <c r="X10"/>
  <c r="X14"/>
  <c r="X18"/>
  <c r="X22"/>
  <c r="X26"/>
  <c r="X46"/>
  <c r="X50"/>
  <c r="X54"/>
  <c r="X58"/>
  <c r="X62"/>
  <c r="X70"/>
  <c r="X74"/>
  <c r="X86"/>
  <c r="X94"/>
  <c r="X102"/>
  <c r="Z13"/>
  <c r="Y13" s="1"/>
  <c r="Z53"/>
  <c r="Y53" s="1"/>
  <c r="Z69"/>
  <c r="Y69" s="1"/>
  <c r="Z85"/>
  <c r="Y85" s="1"/>
  <c r="Z101"/>
  <c r="Y101" s="1"/>
  <c r="X13"/>
  <c r="Z20"/>
  <c r="Y20" s="1"/>
  <c r="Z68"/>
  <c r="Y68" s="1"/>
  <c r="Z100"/>
  <c r="Y100" s="1"/>
  <c r="X12"/>
  <c r="X21"/>
  <c r="X29"/>
  <c r="X53"/>
  <c r="X61"/>
  <c r="X69"/>
  <c r="X77"/>
  <c r="X85"/>
  <c r="X93"/>
  <c r="X101"/>
  <c r="Z48"/>
  <c r="Y48" s="1"/>
  <c r="Z80"/>
  <c r="Y80" s="1"/>
  <c r="X8"/>
  <c r="X20"/>
  <c r="X28"/>
  <c r="X52"/>
  <c r="X60"/>
  <c r="X68"/>
  <c r="X76"/>
  <c r="X84"/>
  <c r="X92"/>
  <c r="X100"/>
  <c r="X56"/>
  <c r="X80"/>
  <c r="X96"/>
  <c r="Z28"/>
  <c r="Y28" s="1"/>
  <c r="Z76"/>
  <c r="Y76" s="1"/>
  <c r="X17"/>
  <c r="X25"/>
  <c r="X49"/>
  <c r="X57"/>
  <c r="X65"/>
  <c r="X73"/>
  <c r="X81"/>
  <c r="X89"/>
  <c r="X97"/>
  <c r="X105"/>
  <c r="Z8"/>
  <c r="Y8" s="1"/>
  <c r="Z56"/>
  <c r="Y56" s="1"/>
  <c r="Z88"/>
  <c r="Y88" s="1"/>
  <c r="X16"/>
  <c r="X24"/>
  <c r="X48"/>
  <c r="X64"/>
  <c r="X72"/>
  <c r="X88"/>
  <c r="X104"/>
  <c r="AB15"/>
  <c r="AB23"/>
  <c r="AB47"/>
  <c r="AB55"/>
  <c r="AB63"/>
  <c r="AB71"/>
  <c r="AB79"/>
  <c r="AB87"/>
  <c r="AB95"/>
  <c r="AB103"/>
  <c r="AB13"/>
  <c r="AB29"/>
  <c r="AB61"/>
  <c r="AB77"/>
  <c r="AB93"/>
  <c r="AB10"/>
  <c r="AB18"/>
  <c r="AB26"/>
  <c r="AB54"/>
  <c r="AB62"/>
  <c r="AB70"/>
  <c r="AB78"/>
  <c r="AB86"/>
  <c r="AB94"/>
  <c r="AB102"/>
  <c r="AB9"/>
  <c r="AB25"/>
  <c r="AB57"/>
  <c r="AB73"/>
  <c r="AB89"/>
  <c r="AB105"/>
  <c r="AB48"/>
  <c r="AB80"/>
  <c r="AB12"/>
  <c r="AB60"/>
  <c r="AB92"/>
  <c r="AB8"/>
  <c r="AB56"/>
  <c r="AB88"/>
  <c r="AB20"/>
  <c r="AB68"/>
  <c r="AB100"/>
  <c r="AB84" l="1"/>
  <c r="AB104"/>
  <c r="AB24"/>
  <c r="AB76"/>
  <c r="AB96"/>
  <c r="AB16"/>
  <c r="AB81"/>
  <c r="AB49"/>
  <c r="AB106"/>
  <c r="AB90"/>
  <c r="AB74"/>
  <c r="AB58"/>
  <c r="AB22"/>
  <c r="AB101"/>
  <c r="AB69"/>
  <c r="AB21"/>
  <c r="AB99"/>
  <c r="AB83"/>
  <c r="AB67"/>
  <c r="AB51"/>
  <c r="AB19"/>
  <c r="Z72"/>
  <c r="Y72" s="1"/>
  <c r="Z60"/>
  <c r="Y60" s="1"/>
  <c r="Z96"/>
  <c r="Y96" s="1"/>
  <c r="Z16"/>
  <c r="Y16" s="1"/>
  <c r="Z84"/>
  <c r="Y84" s="1"/>
  <c r="Z77"/>
  <c r="Y77" s="1"/>
  <c r="Z21"/>
  <c r="Y21" s="1"/>
  <c r="Z94"/>
  <c r="Y94" s="1"/>
  <c r="Z78"/>
  <c r="Y78" s="1"/>
  <c r="Z62"/>
  <c r="Y62" s="1"/>
  <c r="Z46"/>
  <c r="Y46" s="1"/>
  <c r="Z14"/>
  <c r="Y14" s="1"/>
  <c r="Z97"/>
  <c r="Y97" s="1"/>
  <c r="Z65"/>
  <c r="Y65" s="1"/>
  <c r="Z17"/>
  <c r="Y17" s="1"/>
  <c r="Z95"/>
  <c r="Y95" s="1"/>
  <c r="Z79"/>
  <c r="Y79" s="1"/>
  <c r="Z63"/>
  <c r="Y63" s="1"/>
  <c r="Z47"/>
  <c r="Y47" s="1"/>
  <c r="Z15"/>
  <c r="Y15" s="1"/>
  <c r="AB52"/>
  <c r="AB72"/>
  <c r="AB6"/>
  <c r="AB28"/>
  <c r="AB64"/>
  <c r="AB97"/>
  <c r="AB65"/>
  <c r="AB17"/>
  <c r="AB98"/>
  <c r="AB82"/>
  <c r="AB66"/>
  <c r="AB50"/>
  <c r="AB14"/>
  <c r="AB85"/>
  <c r="AB53"/>
  <c r="AB7"/>
  <c r="AB91"/>
  <c r="AB75"/>
  <c r="AB59"/>
  <c r="AB27"/>
  <c r="AB11"/>
  <c r="Z104"/>
  <c r="Y104" s="1"/>
  <c r="Z24"/>
  <c r="Y24" s="1"/>
  <c r="Z92"/>
  <c r="Y92" s="1"/>
  <c r="Z12"/>
  <c r="Y12" s="1"/>
  <c r="Z64"/>
  <c r="Y64" s="1"/>
  <c r="Z52"/>
  <c r="Y52" s="1"/>
  <c r="Z93"/>
  <c r="Y93" s="1"/>
  <c r="Z61"/>
  <c r="Y61" s="1"/>
  <c r="Z102"/>
  <c r="Y102" s="1"/>
  <c r="Z86"/>
  <c r="Y86" s="1"/>
  <c r="Z70"/>
  <c r="Y70" s="1"/>
  <c r="Z54"/>
  <c r="Y54" s="1"/>
  <c r="Z22"/>
  <c r="Y22" s="1"/>
  <c r="Z81"/>
  <c r="Y81" s="1"/>
  <c r="Z49"/>
  <c r="Y49" s="1"/>
  <c r="Z103"/>
  <c r="Y103" s="1"/>
  <c r="Z87"/>
  <c r="Y87" s="1"/>
  <c r="Z71"/>
  <c r="Y71" s="1"/>
  <c r="Z55"/>
  <c r="Y55" s="1"/>
  <c r="AA92"/>
  <c r="AA56"/>
  <c r="AA21"/>
  <c r="AA36"/>
  <c r="AA48"/>
  <c r="AA13"/>
  <c r="AA23"/>
  <c r="AA106"/>
  <c r="AA90"/>
  <c r="AA74"/>
  <c r="AA58"/>
  <c r="AA42"/>
  <c r="AA28"/>
  <c r="AA12"/>
  <c r="AA95"/>
  <c r="AA79"/>
  <c r="AA63"/>
  <c r="AA47"/>
  <c r="AA31"/>
  <c r="AA22"/>
  <c r="AA105"/>
  <c r="AA89"/>
  <c r="AA73"/>
  <c r="AA57"/>
  <c r="AA41"/>
  <c r="AA25"/>
  <c r="AA84"/>
  <c r="AA80"/>
  <c r="AA15"/>
  <c r="AA82"/>
  <c r="AA50"/>
  <c r="AA20"/>
  <c r="AA87"/>
  <c r="AA55"/>
  <c r="AA7"/>
  <c r="AA97"/>
  <c r="AA65"/>
  <c r="AA9"/>
  <c r="AA52"/>
  <c r="AA64"/>
  <c r="AA19"/>
  <c r="AA86"/>
  <c r="AA54"/>
  <c r="AA24"/>
  <c r="AA91"/>
  <c r="AA59"/>
  <c r="AA76"/>
  <c r="AA40"/>
  <c r="AA104"/>
  <c r="AA100"/>
  <c r="AA32"/>
  <c r="AA96"/>
  <c r="AA27"/>
  <c r="AA11"/>
  <c r="AA94"/>
  <c r="AA78"/>
  <c r="AA62"/>
  <c r="AA46"/>
  <c r="AA30"/>
  <c r="AA16"/>
  <c r="AA99"/>
  <c r="AA83"/>
  <c r="AA67"/>
  <c r="AA51"/>
  <c r="AA35"/>
  <c r="AA26"/>
  <c r="AA10"/>
  <c r="AA93"/>
  <c r="AA77"/>
  <c r="AA61"/>
  <c r="AA45"/>
  <c r="AA60"/>
  <c r="AA88"/>
  <c r="AA17"/>
  <c r="AA33"/>
  <c r="AA98"/>
  <c r="AA66"/>
  <c r="AA34"/>
  <c r="AA103"/>
  <c r="AA71"/>
  <c r="AA39"/>
  <c r="AA14"/>
  <c r="AA81"/>
  <c r="AA49"/>
  <c r="AA44"/>
  <c r="AA72"/>
  <c r="AA68"/>
  <c r="AA29"/>
  <c r="AA102"/>
  <c r="AA70"/>
  <c r="AA38"/>
  <c r="AA8"/>
  <c r="AA75"/>
  <c r="AA43"/>
  <c r="AA18"/>
  <c r="AA101"/>
  <c r="AA85"/>
  <c r="AA69"/>
  <c r="AA53"/>
  <c r="AA37"/>
  <c r="H16"/>
  <c r="H17" s="1"/>
  <c r="AB32"/>
  <c r="AB36"/>
  <c r="AB40"/>
  <c r="AB44"/>
  <c r="Z30"/>
  <c r="Y30" s="1"/>
  <c r="Z34"/>
  <c r="Y34" s="1"/>
  <c r="Z38"/>
  <c r="Y38" s="1"/>
  <c r="Z42"/>
  <c r="Y42" s="1"/>
  <c r="AB30"/>
  <c r="AB34"/>
  <c r="AB42"/>
  <c r="Z32"/>
  <c r="Y32" s="1"/>
  <c r="Z40"/>
  <c r="Y40" s="1"/>
  <c r="AB33"/>
  <c r="AB37"/>
  <c r="AB45"/>
  <c r="Z35"/>
  <c r="Y35" s="1"/>
  <c r="Z43"/>
  <c r="Y43" s="1"/>
  <c r="AB31"/>
  <c r="AB35"/>
  <c r="AB39"/>
  <c r="AB43"/>
  <c r="Z29"/>
  <c r="Y29" s="1"/>
  <c r="Z33"/>
  <c r="Y33" s="1"/>
  <c r="Z37"/>
  <c r="Y37" s="1"/>
  <c r="Z41"/>
  <c r="Y41" s="1"/>
  <c r="Z45"/>
  <c r="Y45" s="1"/>
  <c r="AB38"/>
  <c r="AB46"/>
  <c r="Z36"/>
  <c r="Y36" s="1"/>
  <c r="Z44"/>
  <c r="Y44" s="1"/>
  <c r="AB41"/>
  <c r="Z31"/>
  <c r="Y31" s="1"/>
  <c r="Z39"/>
  <c r="Y39" s="1"/>
  <c r="AA6"/>
  <c r="H32" l="1"/>
  <c r="H35" s="1"/>
  <c r="H18"/>
</calcChain>
</file>

<file path=xl/sharedStrings.xml><?xml version="1.0" encoding="utf-8"?>
<sst xmlns="http://schemas.openxmlformats.org/spreadsheetml/2006/main" count="60" uniqueCount="54">
  <si>
    <t>Number of moles of gas in engine</t>
  </si>
  <si>
    <t>Input parameters</t>
  </si>
  <si>
    <t>Outputs</t>
  </si>
  <si>
    <t>Efficiency (work done / heat input)</t>
  </si>
  <si>
    <t>Theoretical efficiency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</si>
  <si>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</si>
  <si>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</si>
  <si>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</si>
  <si>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</si>
  <si>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</si>
  <si>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</si>
  <si>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</si>
  <si>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</si>
  <si>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</si>
  <si>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will be converted to Kelvin first - i.e. add 273 to Celsius number.</t>
  </si>
  <si>
    <t>Molar mass of gas /gmol^-1</t>
  </si>
  <si>
    <t>Degrees of freedom of molecular motion</t>
  </si>
  <si>
    <t>Ratio of specific heats gamma</t>
  </si>
  <si>
    <t>Total work done by gas on surroundings /kJ</t>
  </si>
  <si>
    <t>p</t>
  </si>
  <si>
    <t>V</t>
  </si>
  <si>
    <t>Adiabatic expansion</t>
  </si>
  <si>
    <t>Adiabatic compression</t>
  </si>
  <si>
    <t>1 to 2</t>
  </si>
  <si>
    <t>2 to 3</t>
  </si>
  <si>
    <t>3 to 4</t>
  </si>
  <si>
    <t>4 to 1</t>
  </si>
  <si>
    <t>Otto Cycle model</t>
  </si>
  <si>
    <t>Dr A. French. September 2017</t>
  </si>
  <si>
    <t>Isochoric heating</t>
  </si>
  <si>
    <t>Isochoric cooling</t>
  </si>
  <si>
    <t>Heat output during isochoric cooling /kJ</t>
  </si>
  <si>
    <t>Heat input during isochoric heating /kJ</t>
  </si>
  <si>
    <t>T1</t>
  </si>
  <si>
    <t>T2</t>
  </si>
  <si>
    <t>T3</t>
  </si>
  <si>
    <t>T4</t>
  </si>
  <si>
    <t>Pressure, volume, temperature coordinates of heat cycle</t>
  </si>
  <si>
    <t>Constant volume specific heat capacity /Jkg^-1K^-1</t>
  </si>
  <si>
    <t>Constant pressure specific heat capacity /Jkg^-1K^-1</t>
  </si>
  <si>
    <t>Temperature T1 of air draw into piston /Celsius</t>
  </si>
  <si>
    <t>Low pressure state p1 /atm</t>
  </si>
  <si>
    <t>High pressure state p3 /atm</t>
  </si>
  <si>
    <t>V or p diff fraction</t>
  </si>
  <si>
    <t>Engine RPM</t>
  </si>
  <si>
    <t>Power output /kW</t>
  </si>
  <si>
    <t>Power per cylinder</t>
  </si>
  <si>
    <t>Number of cylinders</t>
  </si>
  <si>
    <t>Total power output /kW</t>
  </si>
  <si>
    <t>Note real petrol engines have an efficiency of more like 20%, whereas diesels can be</t>
  </si>
  <si>
    <t>up to 40%. In other words, significant losses!</t>
  </si>
  <si>
    <t>Volume V1 of uncompressed gas /litres</t>
  </si>
  <si>
    <t>Volume V2 of compressed /litres</t>
  </si>
  <si>
    <t>Note all pressures are quoted in atmospheres. 1atm = 101,325 Pa. Volumes in litres. T in K.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</si>
</sst>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0" fontId="2" fillId="0" borderId="2" xfId="0" applyFont="1" applyFill="1" applyBorder="1"/>
    <xf numFmtId="0" fontId="0" fillId="0" borderId="0" xfId="0" applyFill="1" applyBorder="1"/>
    <xf numFmtId="0" fontId="0" fillId="0" borderId="1" xfId="0" applyFill="1" applyBorder="1"/>
    <xf numFmtId="0" fontId="2" fillId="0" borderId="0" xfId="0" applyFont="1" applyFill="1" applyBorder="1"/>
    <xf numFmtId="4" fontId="0" fillId="3" borderId="1" xfId="0" applyNumberFormat="1" applyFill="1" applyBorder="1"/>
    <xf numFmtId="2" fontId="0" fillId="2" borderId="1" xfId="0" applyNumberFormat="1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 baseline="0"/>
              <a:t>Otto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Otto!$D$29</c:f>
              <c:numCache>
                <c:formatCode>0.000</c:formatCode>
                <c:ptCount val="1"/>
                <c:pt idx="0">
                  <c:v>1</c:v>
                </c:pt>
              </c:numCache>
            </c:numRef>
          </c:xVal>
          <c:yVal>
            <c:numRef>
              <c:f>Otto!$D$28</c:f>
              <c:numCache>
                <c:formatCode>0.00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Otto!$D$32</c:f>
              <c:numCache>
                <c:formatCode>0.000</c:formatCode>
                <c:ptCount val="1"/>
                <c:pt idx="0">
                  <c:v>0.1</c:v>
                </c:pt>
              </c:numCache>
            </c:numRef>
          </c:xVal>
          <c:yVal>
            <c:numRef>
              <c:f>Otto!$D$31</c:f>
              <c:numCache>
                <c:formatCode>0.00</c:formatCode>
                <c:ptCount val="1"/>
                <c:pt idx="0">
                  <c:v>46.415888336127786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Otto!$D$35</c:f>
              <c:numCache>
                <c:formatCode>0.000</c:formatCode>
                <c:ptCount val="1"/>
                <c:pt idx="0">
                  <c:v>0.1</c:v>
                </c:pt>
              </c:numCache>
            </c:numRef>
          </c:xVal>
          <c:yVal>
            <c:numRef>
              <c:f>Otto!$D$34</c:f>
              <c:numCache>
                <c:formatCode>0.00</c:formatCode>
                <c:ptCount val="1"/>
                <c:pt idx="0">
                  <c:v>100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Otto!$D$38</c:f>
              <c:numCache>
                <c:formatCode>0.000</c:formatCode>
                <c:ptCount val="1"/>
                <c:pt idx="0">
                  <c:v>1</c:v>
                </c:pt>
              </c:numCache>
            </c:numRef>
          </c:xVal>
          <c:yVal>
            <c:numRef>
              <c:f>Otto!$D$37</c:f>
              <c:numCache>
                <c:formatCode>0.00</c:formatCode>
                <c:ptCount val="1"/>
                <c:pt idx="0">
                  <c:v>2.1544346900318851</c:v>
                </c:pt>
              </c:numCache>
            </c:numRef>
          </c:yVal>
        </c:ser>
        <c:ser>
          <c:idx val="4"/>
          <c:order val="4"/>
          <c:tx>
            <c:v>Adiabatic compression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Otto!$V$6:$V$106</c:f>
              <c:numCache>
                <c:formatCode>0.000</c:formatCode>
                <c:ptCount val="101"/>
                <c:pt idx="0">
                  <c:v>1</c:v>
                </c:pt>
                <c:pt idx="1">
                  <c:v>0.99099999999999999</c:v>
                </c:pt>
                <c:pt idx="2">
                  <c:v>0.98199999999999998</c:v>
                </c:pt>
                <c:pt idx="3">
                  <c:v>0.97299999999999998</c:v>
                </c:pt>
                <c:pt idx="4">
                  <c:v>0.96399999999999997</c:v>
                </c:pt>
                <c:pt idx="5">
                  <c:v>0.95499999999999996</c:v>
                </c:pt>
                <c:pt idx="6">
                  <c:v>0.94599999999999995</c:v>
                </c:pt>
                <c:pt idx="7">
                  <c:v>0.93699999999999994</c:v>
                </c:pt>
                <c:pt idx="8">
                  <c:v>0.92799999999999994</c:v>
                </c:pt>
                <c:pt idx="9">
                  <c:v>0.91900000000000004</c:v>
                </c:pt>
                <c:pt idx="10">
                  <c:v>0.91</c:v>
                </c:pt>
                <c:pt idx="11">
                  <c:v>0.90100000000000002</c:v>
                </c:pt>
                <c:pt idx="12">
                  <c:v>0.89200000000000002</c:v>
                </c:pt>
                <c:pt idx="13">
                  <c:v>0.88300000000000001</c:v>
                </c:pt>
                <c:pt idx="14">
                  <c:v>0.874</c:v>
                </c:pt>
                <c:pt idx="15">
                  <c:v>0.86499999999999999</c:v>
                </c:pt>
                <c:pt idx="16">
                  <c:v>0.85599999999999998</c:v>
                </c:pt>
                <c:pt idx="17">
                  <c:v>0.84699999999999998</c:v>
                </c:pt>
                <c:pt idx="18">
                  <c:v>0.83799999999999997</c:v>
                </c:pt>
                <c:pt idx="19">
                  <c:v>0.82899999999999996</c:v>
                </c:pt>
                <c:pt idx="20">
                  <c:v>0.82</c:v>
                </c:pt>
                <c:pt idx="21">
                  <c:v>0.81099999999999994</c:v>
                </c:pt>
                <c:pt idx="22">
                  <c:v>0.80199999999999994</c:v>
                </c:pt>
                <c:pt idx="23">
                  <c:v>0.79299999999999993</c:v>
                </c:pt>
                <c:pt idx="24">
                  <c:v>0.78399999999999992</c:v>
                </c:pt>
                <c:pt idx="25">
                  <c:v>0.77499999999999991</c:v>
                </c:pt>
                <c:pt idx="26">
                  <c:v>0.7659999999999999</c:v>
                </c:pt>
                <c:pt idx="27">
                  <c:v>0.7569999999999999</c:v>
                </c:pt>
                <c:pt idx="28">
                  <c:v>0.748</c:v>
                </c:pt>
                <c:pt idx="29">
                  <c:v>0.73899999999999988</c:v>
                </c:pt>
                <c:pt idx="30">
                  <c:v>0.73</c:v>
                </c:pt>
                <c:pt idx="31">
                  <c:v>0.72099999999999986</c:v>
                </c:pt>
                <c:pt idx="32">
                  <c:v>0.71199999999999997</c:v>
                </c:pt>
                <c:pt idx="33">
                  <c:v>0.70299999999999985</c:v>
                </c:pt>
                <c:pt idx="34">
                  <c:v>0.69399999999999995</c:v>
                </c:pt>
                <c:pt idx="35">
                  <c:v>0.68499999999999983</c:v>
                </c:pt>
                <c:pt idx="36">
                  <c:v>0.67599999999999993</c:v>
                </c:pt>
                <c:pt idx="37">
                  <c:v>0.66699999999999982</c:v>
                </c:pt>
                <c:pt idx="38">
                  <c:v>0.65799999999999992</c:v>
                </c:pt>
                <c:pt idx="39">
                  <c:v>0.6489999999999998</c:v>
                </c:pt>
                <c:pt idx="40">
                  <c:v>0.6399999999999999</c:v>
                </c:pt>
                <c:pt idx="41">
                  <c:v>0.63099999999999978</c:v>
                </c:pt>
                <c:pt idx="42">
                  <c:v>0.62199999999999989</c:v>
                </c:pt>
                <c:pt idx="43">
                  <c:v>0.61299999999999977</c:v>
                </c:pt>
                <c:pt idx="44">
                  <c:v>0.60399999999999987</c:v>
                </c:pt>
                <c:pt idx="45">
                  <c:v>0.59499999999999975</c:v>
                </c:pt>
                <c:pt idx="46">
                  <c:v>0.58599999999999985</c:v>
                </c:pt>
                <c:pt idx="47">
                  <c:v>0.57699999999999974</c:v>
                </c:pt>
                <c:pt idx="48">
                  <c:v>0.56799999999999984</c:v>
                </c:pt>
                <c:pt idx="49">
                  <c:v>0.55899999999999972</c:v>
                </c:pt>
                <c:pt idx="50">
                  <c:v>0.54999999999999982</c:v>
                </c:pt>
                <c:pt idx="51">
                  <c:v>0.5409999999999997</c:v>
                </c:pt>
                <c:pt idx="52">
                  <c:v>0.53199999999999981</c:v>
                </c:pt>
                <c:pt idx="53">
                  <c:v>0.52299999999999969</c:v>
                </c:pt>
                <c:pt idx="54">
                  <c:v>0.51399999999999979</c:v>
                </c:pt>
                <c:pt idx="55">
                  <c:v>0.50499999999999967</c:v>
                </c:pt>
                <c:pt idx="56">
                  <c:v>0.49599999999999977</c:v>
                </c:pt>
                <c:pt idx="57">
                  <c:v>0.48699999999999977</c:v>
                </c:pt>
                <c:pt idx="58">
                  <c:v>0.47799999999999976</c:v>
                </c:pt>
                <c:pt idx="59">
                  <c:v>0.46899999999999975</c:v>
                </c:pt>
                <c:pt idx="60">
                  <c:v>0.45999999999999974</c:v>
                </c:pt>
                <c:pt idx="61">
                  <c:v>0.45099999999999973</c:v>
                </c:pt>
                <c:pt idx="62">
                  <c:v>0.44199999999999973</c:v>
                </c:pt>
                <c:pt idx="63">
                  <c:v>0.43299999999999972</c:v>
                </c:pt>
                <c:pt idx="64">
                  <c:v>0.42399999999999971</c:v>
                </c:pt>
                <c:pt idx="65">
                  <c:v>0.4149999999999997</c:v>
                </c:pt>
                <c:pt idx="66">
                  <c:v>0.40599999999999969</c:v>
                </c:pt>
                <c:pt idx="67">
                  <c:v>0.39699999999999969</c:v>
                </c:pt>
                <c:pt idx="68">
                  <c:v>0.38799999999999968</c:v>
                </c:pt>
                <c:pt idx="69">
                  <c:v>0.37899999999999967</c:v>
                </c:pt>
                <c:pt idx="70">
                  <c:v>0.36999999999999966</c:v>
                </c:pt>
                <c:pt idx="71">
                  <c:v>0.36099999999999965</c:v>
                </c:pt>
                <c:pt idx="72">
                  <c:v>0.35199999999999965</c:v>
                </c:pt>
                <c:pt idx="73">
                  <c:v>0.34299999999999964</c:v>
                </c:pt>
                <c:pt idx="74">
                  <c:v>0.33399999999999963</c:v>
                </c:pt>
                <c:pt idx="75">
                  <c:v>0.32499999999999962</c:v>
                </c:pt>
                <c:pt idx="76">
                  <c:v>0.31599999999999961</c:v>
                </c:pt>
                <c:pt idx="77">
                  <c:v>0.30699999999999961</c:v>
                </c:pt>
                <c:pt idx="78">
                  <c:v>0.2979999999999996</c:v>
                </c:pt>
                <c:pt idx="79">
                  <c:v>0.28899999999999959</c:v>
                </c:pt>
                <c:pt idx="80">
                  <c:v>0.27999999999999958</c:v>
                </c:pt>
                <c:pt idx="81">
                  <c:v>0.27099999999999957</c:v>
                </c:pt>
                <c:pt idx="82">
                  <c:v>0.26199999999999957</c:v>
                </c:pt>
                <c:pt idx="83">
                  <c:v>0.25299999999999956</c:v>
                </c:pt>
                <c:pt idx="84">
                  <c:v>0.24399999999999955</c:v>
                </c:pt>
                <c:pt idx="85">
                  <c:v>0.23499999999999954</c:v>
                </c:pt>
                <c:pt idx="86">
                  <c:v>0.22599999999999953</c:v>
                </c:pt>
                <c:pt idx="87">
                  <c:v>0.21699999999999953</c:v>
                </c:pt>
                <c:pt idx="88">
                  <c:v>0.20799999999999952</c:v>
                </c:pt>
                <c:pt idx="89">
                  <c:v>0.19899999999999951</c:v>
                </c:pt>
                <c:pt idx="90">
                  <c:v>0.1899999999999995</c:v>
                </c:pt>
                <c:pt idx="91">
                  <c:v>0.18099999999999949</c:v>
                </c:pt>
                <c:pt idx="92">
                  <c:v>0.17199999999999949</c:v>
                </c:pt>
                <c:pt idx="93">
                  <c:v>0.16299999999999948</c:v>
                </c:pt>
                <c:pt idx="94">
                  <c:v>0.15399999999999947</c:v>
                </c:pt>
                <c:pt idx="95">
                  <c:v>0.14499999999999946</c:v>
                </c:pt>
                <c:pt idx="96">
                  <c:v>0.13599999999999945</c:v>
                </c:pt>
                <c:pt idx="97">
                  <c:v>0.12699999999999945</c:v>
                </c:pt>
                <c:pt idx="98">
                  <c:v>0.11799999999999944</c:v>
                </c:pt>
                <c:pt idx="99">
                  <c:v>0.10899999999999943</c:v>
                </c:pt>
                <c:pt idx="100">
                  <c:v>9.9999999999999423E-2</c:v>
                </c:pt>
              </c:numCache>
            </c:numRef>
          </c:xVal>
          <c:yVal>
            <c:numRef>
              <c:f>Otto!$U$6:$U$106</c:f>
              <c:numCache>
                <c:formatCode>0.000</c:formatCode>
                <c:ptCount val="101"/>
                <c:pt idx="0">
                  <c:v>1</c:v>
                </c:pt>
                <c:pt idx="1">
                  <c:v>1.0151820010041996</c:v>
                </c:pt>
                <c:pt idx="2">
                  <c:v>1.0307361795643017</c:v>
                </c:pt>
                <c:pt idx="3">
                  <c:v>1.0466751971130883</c:v>
                </c:pt>
                <c:pt idx="4">
                  <c:v>1.0630122684296537</c:v>
                </c:pt>
                <c:pt idx="5">
                  <c:v>1.0797611912820007</c:v>
                </c:pt>
                <c:pt idx="6">
                  <c:v>1.0969363779556291</c:v>
                </c:pt>
                <c:pt idx="7">
                  <c:v>1.114552888807435</c:v>
                </c:pt>
                <c:pt idx="8">
                  <c:v>1.1326264679959948</c:v>
                </c:pt>
                <c:pt idx="9">
                  <c:v>1.15117358155217</c:v>
                </c:pt>
                <c:pt idx="10">
                  <c:v>1.1702114579680594</c:v>
                </c:pt>
                <c:pt idx="11">
                  <c:v>1.1897581314977965</c:v>
                </c:pt>
                <c:pt idx="12">
                  <c:v>1.2098324883806617</c:v>
                </c:pt>
                <c:pt idx="13">
                  <c:v>1.2304543162156365</c:v>
                </c:pt>
                <c:pt idx="14">
                  <c:v>1.2516443567370368</c:v>
                </c:pt>
                <c:pt idx="15">
                  <c:v>1.2734243622634629</c:v>
                </c:pt>
                <c:pt idx="16">
                  <c:v>1.2958171561171827</c:v>
                </c:pt>
                <c:pt idx="17">
                  <c:v>1.3188466973385333</c:v>
                </c:pt>
                <c:pt idx="18">
                  <c:v>1.342538150050234</c:v>
                </c:pt>
                <c:pt idx="19">
                  <c:v>1.3669179578600248</c:v>
                </c:pt>
                <c:pt idx="20">
                  <c:v>1.3920139237271203</c:v>
                </c:pt>
                <c:pt idx="21">
                  <c:v>1.4178552957590365</c:v>
                </c:pt>
                <c:pt idx="22">
                  <c:v>1.4444728594508962</c:v>
                </c:pt>
                <c:pt idx="23">
                  <c:v>1.4718990369298814</c:v>
                </c:pt>
                <c:pt idx="24">
                  <c:v>1.5001679938236827</c:v>
                </c:pt>
                <c:pt idx="25">
                  <c:v>1.529315754434321</c:v>
                </c:pt>
                <c:pt idx="26">
                  <c:v>1.5593803259683769</c:v>
                </c:pt>
                <c:pt idx="27">
                  <c:v>1.5904018326523344</c:v>
                </c:pt>
                <c:pt idx="28">
                  <c:v>1.6224226606485121</c:v>
                </c:pt>
                <c:pt idx="29">
                  <c:v>1.6554876147840798</c:v>
                </c:pt>
                <c:pt idx="30">
                  <c:v>1.6896440882142429</c:v>
                </c:pt>
                <c:pt idx="31">
                  <c:v>1.7249422462625152</c:v>
                </c:pt>
                <c:pt idx="32">
                  <c:v>1.7614352258176595</c:v>
                </c:pt>
                <c:pt idx="33">
                  <c:v>1.7991793518206585</c:v>
                </c:pt>
                <c:pt idx="34">
                  <c:v>1.8382343725480741</c:v>
                </c:pt>
                <c:pt idx="35">
                  <c:v>1.8786637155933732</c:v>
                </c:pt>
                <c:pt idx="36">
                  <c:v>1.9205347666680808</c:v>
                </c:pt>
                <c:pt idx="37">
                  <c:v>1.9639191735939439</c:v>
                </c:pt>
                <c:pt idx="38">
                  <c:v>2.0088931781395436</c:v>
                </c:pt>
                <c:pt idx="39">
                  <c:v>2.0555379786752259</c:v>
                </c:pt>
                <c:pt idx="40">
                  <c:v>2.1039401269842619</c:v>
                </c:pt>
                <c:pt idx="41">
                  <c:v>2.1541919629827531</c:v>
                </c:pt>
                <c:pt idx="42">
                  <c:v>2.2063920915735316</c:v>
                </c:pt>
                <c:pt idx="43">
                  <c:v>2.2606459063995881</c:v>
                </c:pt>
                <c:pt idx="44">
                  <c:v>2.3170661658809273</c:v>
                </c:pt>
                <c:pt idx="45">
                  <c:v>2.3757736276280732</c:v>
                </c:pt>
                <c:pt idx="46">
                  <c:v>2.4368977481405283</c:v>
                </c:pt>
                <c:pt idx="47">
                  <c:v>2.5005774556371714</c:v>
                </c:pt>
                <c:pt idx="48">
                  <c:v>2.5669620049487052</c:v>
                </c:pt>
                <c:pt idx="49">
                  <c:v>2.6362119246549169</c:v>
                </c:pt>
                <c:pt idx="50">
                  <c:v>2.7085000681013098</c:v>
                </c:pt>
                <c:pt idx="51">
                  <c:v>2.7840127816162545</c:v>
                </c:pt>
                <c:pt idx="52">
                  <c:v>2.8629512052136561</c:v>
                </c:pt>
                <c:pt idx="53">
                  <c:v>2.9455327233586042</c:v>
                </c:pt>
                <c:pt idx="54">
                  <c:v>3.0319925860560244</c:v>
                </c:pt>
                <c:pt idx="55">
                  <c:v>3.1225857236699341</c:v>
                </c:pt>
                <c:pt idx="56">
                  <c:v>3.2175887825835776</c:v>
                </c:pt>
                <c:pt idx="57">
                  <c:v>3.3173024131791471</c:v>
                </c:pt>
                <c:pt idx="58">
                  <c:v>3.4220538467838222</c:v>
                </c:pt>
                <c:pt idx="59">
                  <c:v>3.5321998043619147</c:v>
                </c:pt>
                <c:pt idx="60">
                  <c:v>3.6481297870329152</c:v>
                </c:pt>
                <c:pt idx="61">
                  <c:v>3.7702698072128782</c:v>
                </c:pt>
                <c:pt idx="62">
                  <c:v>3.8990866296212605</c:v>
                </c:pt>
                <c:pt idx="63">
                  <c:v>4.0350926039528385</c:v>
                </c:pt>
                <c:pt idx="64">
                  <c:v>4.1788511861662014</c:v>
                </c:pt>
                <c:pt idx="65">
                  <c:v>4.3309832636908974</c:v>
                </c:pt>
                <c:pt idx="66">
                  <c:v>4.4921744221663662</c:v>
                </c:pt>
                <c:pt idx="67">
                  <c:v>4.6631833185620835</c:v>
                </c:pt>
                <c:pt idx="68">
                  <c:v>4.8448513589174516</c:v>
                </c:pt>
                <c:pt idx="69">
                  <c:v>5.0381139200524316</c:v>
                </c:pt>
                <c:pt idx="70">
                  <c:v>5.2440134054553171</c:v>
                </c:pt>
                <c:pt idx="71">
                  <c:v>5.4637144887639026</c:v>
                </c:pt>
                <c:pt idx="72">
                  <c:v>5.6985219772179558</c:v>
                </c:pt>
                <c:pt idx="73">
                  <c:v>5.9499018266198709</c:v>
                </c:pt>
                <c:pt idx="74">
                  <c:v>6.2195059645521651</c:v>
                </c:pt>
                <c:pt idx="75">
                  <c:v>6.5092017376290832</c:v>
                </c:pt>
                <c:pt idx="76">
                  <c:v>6.8211070017716446</c:v>
                </c:pt>
                <c:pt idx="77">
                  <c:v>7.1576321358374493</c:v>
                </c:pt>
                <c:pt idx="78">
                  <c:v>7.5215305973147499</c:v>
                </c:pt>
                <c:pt idx="79">
                  <c:v>7.9159600800492811</c:v>
                </c:pt>
                <c:pt idx="80">
                  <c:v>8.3445569137464197</c:v>
                </c:pt>
                <c:pt idx="81">
                  <c:v>8.8115271128666297</c:v>
                </c:pt>
                <c:pt idx="82">
                  <c:v>9.3217585081839438</c:v>
                </c:pt>
                <c:pt idx="83">
                  <c:v>9.880959776621081</c:v>
                </c:pt>
                <c:pt idx="84">
                  <c:v>10.495834065987408</c:v>
                </c:pt>
                <c:pt idx="85">
                  <c:v>11.174297497105902</c:v>
                </c:pt>
                <c:pt idx="86">
                  <c:v>11.925756419687925</c:v>
                </c:pt>
                <c:pt idx="87">
                  <c:v>12.761462351966252</c:v>
                </c:pt>
                <c:pt idx="88">
                  <c:v>13.694970730433528</c:v>
                </c:pt>
                <c:pt idx="89">
                  <c:v>14.742739983369169</c:v>
                </c:pt>
                <c:pt idx="90">
                  <c:v>15.924922656356941</c:v>
                </c:pt>
                <c:pt idx="91">
                  <c:v>17.266422959686622</c:v>
                </c:pt>
                <c:pt idx="92">
                  <c:v>18.798329389268734</c:v>
                </c:pt>
                <c:pt idx="93">
                  <c:v>20.559883967335708</c:v>
                </c:pt>
                <c:pt idx="94">
                  <c:v>22.601232969157493</c:v>
                </c:pt>
                <c:pt idx="95">
                  <c:v>24.98733827582846</c:v>
                </c:pt>
                <c:pt idx="96">
                  <c:v>27.803650418017433</c:v>
                </c:pt>
                <c:pt idx="97">
                  <c:v>31.164521639987068</c:v>
                </c:pt>
                <c:pt idx="98">
                  <c:v>35.225999220942647</c:v>
                </c:pt>
                <c:pt idx="99">
                  <c:v>40.205842782889142</c:v>
                </c:pt>
                <c:pt idx="100">
                  <c:v>46.415888336128198</c:v>
                </c:pt>
              </c:numCache>
            </c:numRef>
          </c:yVal>
        </c:ser>
        <c:ser>
          <c:idx val="5"/>
          <c:order val="5"/>
          <c:tx>
            <c:v>Isochoric heating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Otto!$X$6:$X$106</c:f>
              <c:numCache>
                <c:formatCode>0.000</c:formatCode>
                <c:ptCount val="10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0.1</c:v>
                </c:pt>
                <c:pt idx="69">
                  <c:v>0.1</c:v>
                </c:pt>
                <c:pt idx="70">
                  <c:v>0.1</c:v>
                </c:pt>
                <c:pt idx="71">
                  <c:v>0.1</c:v>
                </c:pt>
                <c:pt idx="72">
                  <c:v>0.1</c:v>
                </c:pt>
                <c:pt idx="73">
                  <c:v>0.1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</c:v>
                </c:pt>
                <c:pt idx="78">
                  <c:v>0.1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  <c:pt idx="83">
                  <c:v>0.1</c:v>
                </c:pt>
                <c:pt idx="84">
                  <c:v>0.1</c:v>
                </c:pt>
                <c:pt idx="85">
                  <c:v>0.1</c:v>
                </c:pt>
                <c:pt idx="86">
                  <c:v>0.1</c:v>
                </c:pt>
                <c:pt idx="87">
                  <c:v>0.1</c:v>
                </c:pt>
                <c:pt idx="88">
                  <c:v>0.1</c:v>
                </c:pt>
                <c:pt idx="89">
                  <c:v>0.1</c:v>
                </c:pt>
                <c:pt idx="90">
                  <c:v>0.1</c:v>
                </c:pt>
                <c:pt idx="91">
                  <c:v>0.1</c:v>
                </c:pt>
                <c:pt idx="92">
                  <c:v>0.1</c:v>
                </c:pt>
                <c:pt idx="93">
                  <c:v>0.1</c:v>
                </c:pt>
                <c:pt idx="94">
                  <c:v>0.1</c:v>
                </c:pt>
                <c:pt idx="95">
                  <c:v>0.1</c:v>
                </c:pt>
                <c:pt idx="96">
                  <c:v>0.1</c:v>
                </c:pt>
                <c:pt idx="97">
                  <c:v>0.1</c:v>
                </c:pt>
                <c:pt idx="98">
                  <c:v>0.1</c:v>
                </c:pt>
                <c:pt idx="99">
                  <c:v>0.1</c:v>
                </c:pt>
                <c:pt idx="100">
                  <c:v>0.1</c:v>
                </c:pt>
              </c:numCache>
            </c:numRef>
          </c:xVal>
          <c:yVal>
            <c:numRef>
              <c:f>Otto!$W$6:$W$106</c:f>
              <c:numCache>
                <c:formatCode>0.000</c:formatCode>
                <c:ptCount val="101"/>
                <c:pt idx="0">
                  <c:v>46.415888336127786</c:v>
                </c:pt>
                <c:pt idx="1">
                  <c:v>46.951729452766507</c:v>
                </c:pt>
                <c:pt idx="2">
                  <c:v>47.487570569405229</c:v>
                </c:pt>
                <c:pt idx="3">
                  <c:v>48.02341168604395</c:v>
                </c:pt>
                <c:pt idx="4">
                  <c:v>48.559252802682671</c:v>
                </c:pt>
                <c:pt idx="5">
                  <c:v>49.0950939193214</c:v>
                </c:pt>
                <c:pt idx="6">
                  <c:v>49.630935035960121</c:v>
                </c:pt>
                <c:pt idx="7">
                  <c:v>50.166776152598842</c:v>
                </c:pt>
                <c:pt idx="8">
                  <c:v>50.702617269237564</c:v>
                </c:pt>
                <c:pt idx="9">
                  <c:v>51.238458385876285</c:v>
                </c:pt>
                <c:pt idx="10">
                  <c:v>51.774299502515007</c:v>
                </c:pt>
                <c:pt idx="11">
                  <c:v>52.310140619153728</c:v>
                </c:pt>
                <c:pt idx="12">
                  <c:v>52.845981735792449</c:v>
                </c:pt>
                <c:pt idx="13">
                  <c:v>53.381822852431171</c:v>
                </c:pt>
                <c:pt idx="14">
                  <c:v>53.917663969069892</c:v>
                </c:pt>
                <c:pt idx="15">
                  <c:v>54.453505085708613</c:v>
                </c:pt>
                <c:pt idx="16">
                  <c:v>54.989346202347342</c:v>
                </c:pt>
                <c:pt idx="17">
                  <c:v>55.525187318986063</c:v>
                </c:pt>
                <c:pt idx="18">
                  <c:v>56.061028435624785</c:v>
                </c:pt>
                <c:pt idx="19">
                  <c:v>56.596869552263506</c:v>
                </c:pt>
                <c:pt idx="20">
                  <c:v>57.132710668902234</c:v>
                </c:pt>
                <c:pt idx="21">
                  <c:v>57.668551785540956</c:v>
                </c:pt>
                <c:pt idx="22">
                  <c:v>58.204392902179677</c:v>
                </c:pt>
                <c:pt idx="23">
                  <c:v>58.740234018818398</c:v>
                </c:pt>
                <c:pt idx="24">
                  <c:v>59.27607513545712</c:v>
                </c:pt>
                <c:pt idx="25">
                  <c:v>59.811916252095841</c:v>
                </c:pt>
                <c:pt idx="26">
                  <c:v>60.347757368734563</c:v>
                </c:pt>
                <c:pt idx="27">
                  <c:v>60.883598485373284</c:v>
                </c:pt>
                <c:pt idx="28">
                  <c:v>61.419439602012012</c:v>
                </c:pt>
                <c:pt idx="29">
                  <c:v>61.955280718650734</c:v>
                </c:pt>
                <c:pt idx="30">
                  <c:v>62.491121835289455</c:v>
                </c:pt>
                <c:pt idx="31">
                  <c:v>63.026962951928176</c:v>
                </c:pt>
                <c:pt idx="32">
                  <c:v>63.562804068566905</c:v>
                </c:pt>
                <c:pt idx="33">
                  <c:v>64.098645185205626</c:v>
                </c:pt>
                <c:pt idx="34">
                  <c:v>64.634486301844348</c:v>
                </c:pt>
                <c:pt idx="35">
                  <c:v>65.170327418483069</c:v>
                </c:pt>
                <c:pt idx="36">
                  <c:v>65.70616853512179</c:v>
                </c:pt>
                <c:pt idx="37">
                  <c:v>66.242009651760512</c:v>
                </c:pt>
                <c:pt idx="38">
                  <c:v>66.777850768399233</c:v>
                </c:pt>
                <c:pt idx="39">
                  <c:v>67.313691885037954</c:v>
                </c:pt>
                <c:pt idx="40">
                  <c:v>67.84953300167669</c:v>
                </c:pt>
                <c:pt idx="41">
                  <c:v>68.385374118315411</c:v>
                </c:pt>
                <c:pt idx="42">
                  <c:v>68.921215234954133</c:v>
                </c:pt>
                <c:pt idx="43">
                  <c:v>69.457056351592854</c:v>
                </c:pt>
                <c:pt idx="44">
                  <c:v>69.992897468231575</c:v>
                </c:pt>
                <c:pt idx="45">
                  <c:v>70.528738584870297</c:v>
                </c:pt>
                <c:pt idx="46">
                  <c:v>71.064579701509018</c:v>
                </c:pt>
                <c:pt idx="47">
                  <c:v>71.60042081814774</c:v>
                </c:pt>
                <c:pt idx="48">
                  <c:v>72.136261934786461</c:v>
                </c:pt>
                <c:pt idx="49">
                  <c:v>72.672103051425182</c:v>
                </c:pt>
                <c:pt idx="50">
                  <c:v>73.207944168063904</c:v>
                </c:pt>
                <c:pt idx="51">
                  <c:v>73.743785284702625</c:v>
                </c:pt>
                <c:pt idx="52">
                  <c:v>74.279626401341346</c:v>
                </c:pt>
                <c:pt idx="53">
                  <c:v>74.815467517980068</c:v>
                </c:pt>
                <c:pt idx="54">
                  <c:v>75.351308634618789</c:v>
                </c:pt>
                <c:pt idx="55">
                  <c:v>75.88714975125751</c:v>
                </c:pt>
                <c:pt idx="56">
                  <c:v>76.422990867896232</c:v>
                </c:pt>
                <c:pt idx="57">
                  <c:v>76.958831984534967</c:v>
                </c:pt>
                <c:pt idx="58">
                  <c:v>77.494673101173689</c:v>
                </c:pt>
                <c:pt idx="59">
                  <c:v>78.03051421781241</c:v>
                </c:pt>
                <c:pt idx="60">
                  <c:v>78.566355334451131</c:v>
                </c:pt>
                <c:pt idx="61">
                  <c:v>79.102196451089853</c:v>
                </c:pt>
                <c:pt idx="62">
                  <c:v>79.638037567728574</c:v>
                </c:pt>
                <c:pt idx="63">
                  <c:v>80.173878684367295</c:v>
                </c:pt>
                <c:pt idx="64">
                  <c:v>80.709719801006031</c:v>
                </c:pt>
                <c:pt idx="65">
                  <c:v>81.245560917644752</c:v>
                </c:pt>
                <c:pt idx="66">
                  <c:v>81.781402034283474</c:v>
                </c:pt>
                <c:pt idx="67">
                  <c:v>82.317243150922195</c:v>
                </c:pt>
                <c:pt idx="68">
                  <c:v>82.853084267560916</c:v>
                </c:pt>
                <c:pt idx="69">
                  <c:v>83.388925384199638</c:v>
                </c:pt>
                <c:pt idx="70">
                  <c:v>83.924766500838359</c:v>
                </c:pt>
                <c:pt idx="71">
                  <c:v>84.460607617477081</c:v>
                </c:pt>
                <c:pt idx="72">
                  <c:v>84.996448734115802</c:v>
                </c:pt>
                <c:pt idx="73">
                  <c:v>85.532289850754523</c:v>
                </c:pt>
                <c:pt idx="74">
                  <c:v>86.068130967393245</c:v>
                </c:pt>
                <c:pt idx="75">
                  <c:v>86.603972084031966</c:v>
                </c:pt>
                <c:pt idx="76">
                  <c:v>87.139813200670687</c:v>
                </c:pt>
                <c:pt idx="77">
                  <c:v>87.675654317309409</c:v>
                </c:pt>
                <c:pt idx="78">
                  <c:v>88.21149543394813</c:v>
                </c:pt>
                <c:pt idx="79">
                  <c:v>88.747336550586851</c:v>
                </c:pt>
                <c:pt idx="80">
                  <c:v>89.283177667225573</c:v>
                </c:pt>
                <c:pt idx="81">
                  <c:v>89.819018783864308</c:v>
                </c:pt>
                <c:pt idx="82">
                  <c:v>90.35485990050303</c:v>
                </c:pt>
                <c:pt idx="83">
                  <c:v>90.890701017141751</c:v>
                </c:pt>
                <c:pt idx="84">
                  <c:v>91.426542133780472</c:v>
                </c:pt>
                <c:pt idx="85">
                  <c:v>91.962383250419194</c:v>
                </c:pt>
                <c:pt idx="86">
                  <c:v>92.498224367057929</c:v>
                </c:pt>
                <c:pt idx="87">
                  <c:v>93.034065483696651</c:v>
                </c:pt>
                <c:pt idx="88">
                  <c:v>93.569906600335372</c:v>
                </c:pt>
                <c:pt idx="89">
                  <c:v>94.105747716974093</c:v>
                </c:pt>
                <c:pt idx="90">
                  <c:v>94.641588833612815</c:v>
                </c:pt>
                <c:pt idx="91">
                  <c:v>95.177429950251536</c:v>
                </c:pt>
                <c:pt idx="92">
                  <c:v>95.713271066890258</c:v>
                </c:pt>
                <c:pt idx="93">
                  <c:v>96.249112183528979</c:v>
                </c:pt>
                <c:pt idx="94">
                  <c:v>96.7849533001677</c:v>
                </c:pt>
                <c:pt idx="95">
                  <c:v>97.320794416806422</c:v>
                </c:pt>
                <c:pt idx="96">
                  <c:v>97.856635533445143</c:v>
                </c:pt>
                <c:pt idx="97">
                  <c:v>98.392476650083864</c:v>
                </c:pt>
                <c:pt idx="98">
                  <c:v>98.928317766722586</c:v>
                </c:pt>
                <c:pt idx="99">
                  <c:v>99.464158883361307</c:v>
                </c:pt>
                <c:pt idx="100">
                  <c:v>100.00000000000003</c:v>
                </c:pt>
              </c:numCache>
            </c:numRef>
          </c:yVal>
        </c:ser>
        <c:ser>
          <c:idx val="6"/>
          <c:order val="6"/>
          <c:tx>
            <c:v>Adiabatic expansion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Otto!$Z$6:$Z$106</c:f>
              <c:numCache>
                <c:formatCode>0.000</c:formatCode>
                <c:ptCount val="101"/>
                <c:pt idx="0">
                  <c:v>0.1</c:v>
                </c:pt>
                <c:pt idx="1">
                  <c:v>0.10900000000000001</c:v>
                </c:pt>
                <c:pt idx="2">
                  <c:v>0.11800000000000001</c:v>
                </c:pt>
                <c:pt idx="3">
                  <c:v>0.127</c:v>
                </c:pt>
                <c:pt idx="4">
                  <c:v>0.13600000000000001</c:v>
                </c:pt>
                <c:pt idx="5">
                  <c:v>0.14500000000000002</c:v>
                </c:pt>
                <c:pt idx="6">
                  <c:v>0.15400000000000003</c:v>
                </c:pt>
                <c:pt idx="7">
                  <c:v>0.16300000000000003</c:v>
                </c:pt>
                <c:pt idx="8">
                  <c:v>0.17200000000000001</c:v>
                </c:pt>
                <c:pt idx="9">
                  <c:v>0.18099999999999999</c:v>
                </c:pt>
                <c:pt idx="10">
                  <c:v>0.19</c:v>
                </c:pt>
                <c:pt idx="11">
                  <c:v>0.19900000000000001</c:v>
                </c:pt>
                <c:pt idx="12">
                  <c:v>0.20799999999999999</c:v>
                </c:pt>
                <c:pt idx="13">
                  <c:v>0.21699999999999997</c:v>
                </c:pt>
                <c:pt idx="14">
                  <c:v>0.22600000000000001</c:v>
                </c:pt>
                <c:pt idx="15">
                  <c:v>0.23500000000000001</c:v>
                </c:pt>
                <c:pt idx="16">
                  <c:v>0.24400000000000002</c:v>
                </c:pt>
                <c:pt idx="17">
                  <c:v>0.253</c:v>
                </c:pt>
                <c:pt idx="18">
                  <c:v>0.26200000000000001</c:v>
                </c:pt>
                <c:pt idx="19">
                  <c:v>0.27100000000000002</c:v>
                </c:pt>
                <c:pt idx="20">
                  <c:v>0.28000000000000003</c:v>
                </c:pt>
                <c:pt idx="21">
                  <c:v>0.28900000000000003</c:v>
                </c:pt>
                <c:pt idx="22">
                  <c:v>0.29800000000000004</c:v>
                </c:pt>
                <c:pt idx="23">
                  <c:v>0.30700000000000005</c:v>
                </c:pt>
                <c:pt idx="24">
                  <c:v>0.31600000000000006</c:v>
                </c:pt>
                <c:pt idx="25">
                  <c:v>0.32500000000000007</c:v>
                </c:pt>
                <c:pt idx="26">
                  <c:v>0.33400000000000007</c:v>
                </c:pt>
                <c:pt idx="27">
                  <c:v>0.34300000000000008</c:v>
                </c:pt>
                <c:pt idx="28">
                  <c:v>0.35200000000000009</c:v>
                </c:pt>
                <c:pt idx="29">
                  <c:v>0.3610000000000001</c:v>
                </c:pt>
                <c:pt idx="30">
                  <c:v>0.37000000000000011</c:v>
                </c:pt>
                <c:pt idx="31">
                  <c:v>0.37900000000000011</c:v>
                </c:pt>
                <c:pt idx="32">
                  <c:v>0.38800000000000012</c:v>
                </c:pt>
                <c:pt idx="33">
                  <c:v>0.39700000000000013</c:v>
                </c:pt>
                <c:pt idx="34">
                  <c:v>0.40600000000000014</c:v>
                </c:pt>
                <c:pt idx="35">
                  <c:v>0.41500000000000015</c:v>
                </c:pt>
                <c:pt idx="36">
                  <c:v>0.42400000000000015</c:v>
                </c:pt>
                <c:pt idx="37">
                  <c:v>0.43300000000000016</c:v>
                </c:pt>
                <c:pt idx="38">
                  <c:v>0.44200000000000017</c:v>
                </c:pt>
                <c:pt idx="39">
                  <c:v>0.45100000000000018</c:v>
                </c:pt>
                <c:pt idx="40">
                  <c:v>0.46000000000000019</c:v>
                </c:pt>
                <c:pt idx="41">
                  <c:v>0.46900000000000019</c:v>
                </c:pt>
                <c:pt idx="42">
                  <c:v>0.4780000000000002</c:v>
                </c:pt>
                <c:pt idx="43">
                  <c:v>0.48700000000000021</c:v>
                </c:pt>
                <c:pt idx="44">
                  <c:v>0.49600000000000022</c:v>
                </c:pt>
                <c:pt idx="45">
                  <c:v>0.50500000000000023</c:v>
                </c:pt>
                <c:pt idx="46">
                  <c:v>0.51400000000000023</c:v>
                </c:pt>
                <c:pt idx="47">
                  <c:v>0.52300000000000024</c:v>
                </c:pt>
                <c:pt idx="48">
                  <c:v>0.53200000000000025</c:v>
                </c:pt>
                <c:pt idx="49">
                  <c:v>0.54100000000000026</c:v>
                </c:pt>
                <c:pt idx="50">
                  <c:v>0.55000000000000027</c:v>
                </c:pt>
                <c:pt idx="51">
                  <c:v>0.55900000000000027</c:v>
                </c:pt>
                <c:pt idx="52">
                  <c:v>0.56800000000000028</c:v>
                </c:pt>
                <c:pt idx="53">
                  <c:v>0.57700000000000029</c:v>
                </c:pt>
                <c:pt idx="54">
                  <c:v>0.5860000000000003</c:v>
                </c:pt>
                <c:pt idx="55">
                  <c:v>0.59500000000000031</c:v>
                </c:pt>
                <c:pt idx="56">
                  <c:v>0.6040000000000002</c:v>
                </c:pt>
                <c:pt idx="57">
                  <c:v>0.61300000000000021</c:v>
                </c:pt>
                <c:pt idx="58">
                  <c:v>0.62200000000000022</c:v>
                </c:pt>
                <c:pt idx="59">
                  <c:v>0.63100000000000023</c:v>
                </c:pt>
                <c:pt idx="60">
                  <c:v>0.64000000000000024</c:v>
                </c:pt>
                <c:pt idx="61">
                  <c:v>0.64900000000000024</c:v>
                </c:pt>
                <c:pt idx="62">
                  <c:v>0.65800000000000025</c:v>
                </c:pt>
                <c:pt idx="63">
                  <c:v>0.66700000000000026</c:v>
                </c:pt>
                <c:pt idx="64">
                  <c:v>0.67600000000000027</c:v>
                </c:pt>
                <c:pt idx="65">
                  <c:v>0.68500000000000028</c:v>
                </c:pt>
                <c:pt idx="66">
                  <c:v>0.69400000000000028</c:v>
                </c:pt>
                <c:pt idx="67">
                  <c:v>0.70300000000000029</c:v>
                </c:pt>
                <c:pt idx="68">
                  <c:v>0.7120000000000003</c:v>
                </c:pt>
                <c:pt idx="69">
                  <c:v>0.72100000000000031</c:v>
                </c:pt>
                <c:pt idx="70">
                  <c:v>0.73000000000000032</c:v>
                </c:pt>
                <c:pt idx="71">
                  <c:v>0.73900000000000032</c:v>
                </c:pt>
                <c:pt idx="72">
                  <c:v>0.74800000000000033</c:v>
                </c:pt>
                <c:pt idx="73">
                  <c:v>0.75700000000000034</c:v>
                </c:pt>
                <c:pt idx="74">
                  <c:v>0.76600000000000035</c:v>
                </c:pt>
                <c:pt idx="75">
                  <c:v>0.77500000000000036</c:v>
                </c:pt>
                <c:pt idx="76">
                  <c:v>0.78400000000000036</c:v>
                </c:pt>
                <c:pt idx="77">
                  <c:v>0.79300000000000037</c:v>
                </c:pt>
                <c:pt idx="78">
                  <c:v>0.80200000000000038</c:v>
                </c:pt>
                <c:pt idx="79">
                  <c:v>0.81100000000000039</c:v>
                </c:pt>
                <c:pt idx="80">
                  <c:v>0.8200000000000004</c:v>
                </c:pt>
                <c:pt idx="81">
                  <c:v>0.8290000000000004</c:v>
                </c:pt>
                <c:pt idx="82">
                  <c:v>0.83800000000000041</c:v>
                </c:pt>
                <c:pt idx="83">
                  <c:v>0.84700000000000042</c:v>
                </c:pt>
                <c:pt idx="84">
                  <c:v>0.85600000000000043</c:v>
                </c:pt>
                <c:pt idx="85">
                  <c:v>0.86500000000000044</c:v>
                </c:pt>
                <c:pt idx="86">
                  <c:v>0.87400000000000044</c:v>
                </c:pt>
                <c:pt idx="87">
                  <c:v>0.88300000000000045</c:v>
                </c:pt>
                <c:pt idx="88">
                  <c:v>0.89200000000000046</c:v>
                </c:pt>
                <c:pt idx="89">
                  <c:v>0.90100000000000047</c:v>
                </c:pt>
                <c:pt idx="90">
                  <c:v>0.91000000000000048</c:v>
                </c:pt>
                <c:pt idx="91">
                  <c:v>0.91900000000000048</c:v>
                </c:pt>
                <c:pt idx="92">
                  <c:v>0.92800000000000049</c:v>
                </c:pt>
                <c:pt idx="93">
                  <c:v>0.9370000000000005</c:v>
                </c:pt>
                <c:pt idx="94">
                  <c:v>0.94600000000000051</c:v>
                </c:pt>
                <c:pt idx="95">
                  <c:v>0.95500000000000052</c:v>
                </c:pt>
                <c:pt idx="96">
                  <c:v>0.96400000000000052</c:v>
                </c:pt>
                <c:pt idx="97">
                  <c:v>0.97300000000000053</c:v>
                </c:pt>
                <c:pt idx="98">
                  <c:v>0.98200000000000054</c:v>
                </c:pt>
                <c:pt idx="99">
                  <c:v>0.99100000000000055</c:v>
                </c:pt>
                <c:pt idx="100">
                  <c:v>1.0000000000000007</c:v>
                </c:pt>
              </c:numCache>
            </c:numRef>
          </c:xVal>
          <c:yVal>
            <c:numRef>
              <c:f>Otto!$Y$6:$Y$106</c:f>
              <c:numCache>
                <c:formatCode>0.000</c:formatCode>
                <c:ptCount val="101"/>
                <c:pt idx="0">
                  <c:v>100</c:v>
                </c:pt>
                <c:pt idx="1">
                  <c:v>86.620862433423653</c:v>
                </c:pt>
                <c:pt idx="2">
                  <c:v>75.892114712634367</c:v>
                </c:pt>
                <c:pt idx="3">
                  <c:v>67.141926519437007</c:v>
                </c:pt>
                <c:pt idx="4">
                  <c:v>59.901148970095839</c:v>
                </c:pt>
                <c:pt idx="5">
                  <c:v>53.833588393005968</c:v>
                </c:pt>
                <c:pt idx="6">
                  <c:v>48.692880346244948</c:v>
                </c:pt>
                <c:pt idx="7">
                  <c:v>44.294927242258183</c:v>
                </c:pt>
                <c:pt idx="8">
                  <c:v>40.499772950886246</c:v>
                </c:pt>
                <c:pt idx="9">
                  <c:v>37.199380597111698</c:v>
                </c:pt>
                <c:pt idx="10">
                  <c:v>34.309205806929938</c:v>
                </c:pt>
                <c:pt idx="11">
                  <c:v>31.76227044629049</c:v>
                </c:pt>
                <c:pt idx="12">
                  <c:v>29.504920020617188</c:v>
                </c:pt>
                <c:pt idx="13">
                  <c:v>27.493737186611884</c:v>
                </c:pt>
                <c:pt idx="14">
                  <c:v>25.69326333544603</c:v>
                </c:pt>
                <c:pt idx="15">
                  <c:v>24.07429416450135</c:v>
                </c:pt>
                <c:pt idx="16">
                  <c:v>22.612589012581598</c:v>
                </c:pt>
                <c:pt idx="17">
                  <c:v>21.287882513562092</c:v>
                </c:pt>
                <c:pt idx="18">
                  <c:v>20.083119902131308</c:v>
                </c:pt>
                <c:pt idx="19">
                  <c:v>18.983859684116311</c:v>
                </c:pt>
                <c:pt idx="20">
                  <c:v>17.97780288792065</c:v>
                </c:pt>
                <c:pt idx="21">
                  <c:v>17.054419001365698</c:v>
                </c:pt>
                <c:pt idx="22">
                  <c:v>16.204646440991095</c:v>
                </c:pt>
                <c:pt idx="23">
                  <c:v>15.420650971935176</c:v>
                </c:pt>
                <c:pt idx="24">
                  <c:v>14.695629549036171</c:v>
                </c:pt>
                <c:pt idx="25">
                  <c:v>14.023650027963885</c:v>
                </c:pt>
                <c:pt idx="26">
                  <c:v>13.399519404891375</c:v>
                </c:pt>
                <c:pt idx="27">
                  <c:v>12.818674897553898</c:v>
                </c:pt>
                <c:pt idx="28">
                  <c:v>12.277093429627426</c:v>
                </c:pt>
                <c:pt idx="29">
                  <c:v>11.77121603102275</c:v>
                </c:pt>
                <c:pt idx="30">
                  <c:v>11.297884395705152</c:v>
                </c:pt>
                <c:pt idx="31">
                  <c:v>10.854287401693465</c:v>
                </c:pt>
                <c:pt idx="32">
                  <c:v>10.437915835699851</c:v>
                </c:pt>
                <c:pt idx="33">
                  <c:v>10.046523907488144</c:v>
                </c:pt>
                <c:pt idx="34">
                  <c:v>9.6780964087891377</c:v>
                </c:pt>
                <c:pt idx="35">
                  <c:v>9.3308205852431652</c:v>
                </c:pt>
                <c:pt idx="36">
                  <c:v>9.0030619599573356</c:v>
                </c:pt>
                <c:pt idx="37">
                  <c:v>8.6933434834470678</c:v>
                </c:pt>
                <c:pt idx="38">
                  <c:v>8.4003274942955315</c:v>
                </c:pt>
                <c:pt idx="39">
                  <c:v>8.1228000634392412</c:v>
                </c:pt>
                <c:pt idx="40">
                  <c:v>7.8596573669223275</c:v>
                </c:pt>
                <c:pt idx="41">
                  <c:v>7.6098937906411344</c:v>
                </c:pt>
                <c:pt idx="42">
                  <c:v>7.3725915186681119</c:v>
                </c:pt>
                <c:pt idx="43">
                  <c:v>7.1469113962796262</c:v>
                </c:pt>
                <c:pt idx="44">
                  <c:v>6.93208489145551</c:v>
                </c:pt>
                <c:pt idx="45">
                  <c:v>6.7274070056728128</c:v>
                </c:pt>
                <c:pt idx="46">
                  <c:v>6.5322300073185735</c:v>
                </c:pt>
                <c:pt idx="47">
                  <c:v>6.3459578798278544</c:v>
                </c:pt>
                <c:pt idx="48">
                  <c:v>6.1680413923808848</c:v>
                </c:pt>
                <c:pt idx="49">
                  <c:v>5.9979737142062088</c:v>
                </c:pt>
                <c:pt idx="50">
                  <c:v>5.8352865046711759</c:v>
                </c:pt>
                <c:pt idx="51">
                  <c:v>5.6795464207522661</c:v>
                </c:pt>
                <c:pt idx="52">
                  <c:v>5.5303519914552828</c:v>
                </c:pt>
                <c:pt idx="53">
                  <c:v>5.3873308155363784</c:v>
                </c:pt>
                <c:pt idx="54">
                  <c:v>5.2501370446545286</c:v>
                </c:pt>
                <c:pt idx="55">
                  <c:v>5.1184491190248069</c:v>
                </c:pt>
                <c:pt idx="56">
                  <c:v>4.9919677268730371</c:v>
                </c:pt>
                <c:pt idx="57">
                  <c:v>4.8704139626258396</c:v>
                </c:pt>
                <c:pt idx="58">
                  <c:v>4.7535276618980191</c:v>
                </c:pt>
                <c:pt idx="59">
                  <c:v>4.6410658940379204</c:v>
                </c:pt>
                <c:pt idx="60">
                  <c:v>4.5328015953249787</c:v>
                </c:pt>
                <c:pt idx="61">
                  <c:v>4.428522327935922</c:v>
                </c:pt>
                <c:pt idx="62">
                  <c:v>4.328029151552232</c:v>
                </c:pt>
                <c:pt idx="63">
                  <c:v>4.2311355960095396</c:v>
                </c:pt>
                <c:pt idx="64">
                  <c:v>4.1376667247220009</c:v>
                </c:pt>
                <c:pt idx="65">
                  <c:v>4.047458279778553</c:v>
                </c:pt>
                <c:pt idx="66">
                  <c:v>3.9603559006265607</c:v>
                </c:pt>
                <c:pt idx="67">
                  <c:v>3.8762144091515016</c:v>
                </c:pt>
                <c:pt idx="68">
                  <c:v>3.7948971547457084</c:v>
                </c:pt>
                <c:pt idx="69">
                  <c:v>3.7162754136494796</c:v>
                </c:pt>
                <c:pt idx="70">
                  <c:v>3.6402278374560559</c:v>
                </c:pt>
                <c:pt idx="71">
                  <c:v>3.5666399462089582</c:v>
                </c:pt>
                <c:pt idx="72">
                  <c:v>3.4954036619949806</c:v>
                </c:pt>
                <c:pt idx="73">
                  <c:v>3.4264168793564704</c:v>
                </c:pt>
                <c:pt idx="74">
                  <c:v>3.359583069219497</c:v>
                </c:pt>
                <c:pt idx="75">
                  <c:v>3.2948109133655814</c:v>
                </c:pt>
                <c:pt idx="76">
                  <c:v>3.2320139667692782</c:v>
                </c:pt>
                <c:pt idx="77">
                  <c:v>3.1711103453862548</c:v>
                </c:pt>
                <c:pt idx="78">
                  <c:v>3.1120224372105603</c:v>
                </c:pt>
                <c:pt idx="79">
                  <c:v>3.0546766346286822</c:v>
                </c:pt>
                <c:pt idx="80">
                  <c:v>2.9990030862851031</c:v>
                </c:pt>
                <c:pt idx="81">
                  <c:v>2.9449354668411756</c:v>
                </c:pt>
                <c:pt idx="82">
                  <c:v>2.8924107631594538</c:v>
                </c:pt>
                <c:pt idx="83">
                  <c:v>2.8413690755801158</c:v>
                </c:pt>
                <c:pt idx="84">
                  <c:v>2.7917534330773188</c:v>
                </c:pt>
                <c:pt idx="85">
                  <c:v>2.743509621192131</c:v>
                </c:pt>
                <c:pt idx="86">
                  <c:v>2.6965860217369131</c:v>
                </c:pt>
                <c:pt idx="87">
                  <c:v>2.6509334633544261</c:v>
                </c:pt>
                <c:pt idx="88">
                  <c:v>2.6065050820948938</c:v>
                </c:pt>
                <c:pt idx="89">
                  <c:v>2.5632561912463658</c:v>
                </c:pt>
                <c:pt idx="90">
                  <c:v>2.5211441597191744</c:v>
                </c:pt>
                <c:pt idx="91">
                  <c:v>2.480128298344241</c:v>
                </c:pt>
                <c:pt idx="92">
                  <c:v>2.4401697534988567</c:v>
                </c:pt>
                <c:pt idx="93">
                  <c:v>2.4012314075219856</c:v>
                </c:pt>
                <c:pt idx="94">
                  <c:v>2.3632777854255314</c:v>
                </c:pt>
                <c:pt idx="95">
                  <c:v>2.3262749674480934</c:v>
                </c:pt>
                <c:pt idx="96">
                  <c:v>2.2901905070343296</c:v>
                </c:pt>
                <c:pt idx="97">
                  <c:v>2.2549933538563969</c:v>
                </c:pt>
                <c:pt idx="98">
                  <c:v>2.2206537815242644</c:v>
                </c:pt>
                <c:pt idx="99">
                  <c:v>2.187143319659429</c:v>
                </c:pt>
                <c:pt idx="100">
                  <c:v>2.154434690031882</c:v>
                </c:pt>
              </c:numCache>
            </c:numRef>
          </c:yVal>
        </c:ser>
        <c:ser>
          <c:idx val="7"/>
          <c:order val="7"/>
          <c:tx>
            <c:v>Isochoric cooling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Otto!$AB$6:$AB$106</c:f>
              <c:numCache>
                <c:formatCode>0.000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xVal>
          <c:yVal>
            <c:numRef>
              <c:f>Otto!$AA$6:$AA$106</c:f>
              <c:numCache>
                <c:formatCode>0.000</c:formatCode>
                <c:ptCount val="101"/>
                <c:pt idx="0">
                  <c:v>2.1544346900318851</c:v>
                </c:pt>
                <c:pt idx="1">
                  <c:v>2.1428903431315662</c:v>
                </c:pt>
                <c:pt idx="2">
                  <c:v>2.1313459962312473</c:v>
                </c:pt>
                <c:pt idx="3">
                  <c:v>2.1198016493309284</c:v>
                </c:pt>
                <c:pt idx="4">
                  <c:v>2.1082573024306099</c:v>
                </c:pt>
                <c:pt idx="5">
                  <c:v>2.096712955530291</c:v>
                </c:pt>
                <c:pt idx="6">
                  <c:v>2.0851686086299721</c:v>
                </c:pt>
                <c:pt idx="7">
                  <c:v>2.0736242617296532</c:v>
                </c:pt>
                <c:pt idx="8">
                  <c:v>2.0620799148293343</c:v>
                </c:pt>
                <c:pt idx="9">
                  <c:v>2.0505355679290154</c:v>
                </c:pt>
                <c:pt idx="10">
                  <c:v>2.0389912210286965</c:v>
                </c:pt>
                <c:pt idx="11">
                  <c:v>2.027446874128378</c:v>
                </c:pt>
                <c:pt idx="12">
                  <c:v>2.0159025272280591</c:v>
                </c:pt>
                <c:pt idx="13">
                  <c:v>2.0043581803277402</c:v>
                </c:pt>
                <c:pt idx="14">
                  <c:v>1.9928138334274212</c:v>
                </c:pt>
                <c:pt idx="15">
                  <c:v>1.9812694865271023</c:v>
                </c:pt>
                <c:pt idx="16">
                  <c:v>1.9697251396267834</c:v>
                </c:pt>
                <c:pt idx="17">
                  <c:v>1.9581807927264647</c:v>
                </c:pt>
                <c:pt idx="18">
                  <c:v>1.9466364458261458</c:v>
                </c:pt>
                <c:pt idx="19">
                  <c:v>1.9350920989258269</c:v>
                </c:pt>
                <c:pt idx="20">
                  <c:v>1.923547752025508</c:v>
                </c:pt>
                <c:pt idx="21">
                  <c:v>1.9120034051251893</c:v>
                </c:pt>
                <c:pt idx="22">
                  <c:v>1.9004590582248704</c:v>
                </c:pt>
                <c:pt idx="23">
                  <c:v>1.8889147113245515</c:v>
                </c:pt>
                <c:pt idx="24">
                  <c:v>1.8773703644242326</c:v>
                </c:pt>
                <c:pt idx="25">
                  <c:v>1.8658260175239139</c:v>
                </c:pt>
                <c:pt idx="26">
                  <c:v>1.8542816706235949</c:v>
                </c:pt>
                <c:pt idx="27">
                  <c:v>1.842737323723276</c:v>
                </c:pt>
                <c:pt idx="28">
                  <c:v>1.8311929768229573</c:v>
                </c:pt>
                <c:pt idx="29">
                  <c:v>1.8196486299226384</c:v>
                </c:pt>
                <c:pt idx="30">
                  <c:v>1.8081042830223195</c:v>
                </c:pt>
                <c:pt idx="31">
                  <c:v>1.7965599361220006</c:v>
                </c:pt>
                <c:pt idx="32">
                  <c:v>1.7850155892216817</c:v>
                </c:pt>
                <c:pt idx="33">
                  <c:v>1.7734712423213628</c:v>
                </c:pt>
                <c:pt idx="34">
                  <c:v>1.7619268954210441</c:v>
                </c:pt>
                <c:pt idx="35">
                  <c:v>1.7503825485207252</c:v>
                </c:pt>
                <c:pt idx="36">
                  <c:v>1.7388382016204063</c:v>
                </c:pt>
                <c:pt idx="37">
                  <c:v>1.7272938547200876</c:v>
                </c:pt>
                <c:pt idx="38">
                  <c:v>1.7157495078197686</c:v>
                </c:pt>
                <c:pt idx="39">
                  <c:v>1.7042051609194497</c:v>
                </c:pt>
                <c:pt idx="40">
                  <c:v>1.6926608140191308</c:v>
                </c:pt>
                <c:pt idx="41">
                  <c:v>1.6811164671188119</c:v>
                </c:pt>
                <c:pt idx="42">
                  <c:v>1.6695721202184932</c:v>
                </c:pt>
                <c:pt idx="43">
                  <c:v>1.6580277733181743</c:v>
                </c:pt>
                <c:pt idx="44">
                  <c:v>1.6464834264178554</c:v>
                </c:pt>
                <c:pt idx="45">
                  <c:v>1.6349390795175367</c:v>
                </c:pt>
                <c:pt idx="46">
                  <c:v>1.6233947326172178</c:v>
                </c:pt>
                <c:pt idx="47">
                  <c:v>1.6118503857168989</c:v>
                </c:pt>
                <c:pt idx="48">
                  <c:v>1.60030603881658</c:v>
                </c:pt>
                <c:pt idx="49">
                  <c:v>1.588761691916261</c:v>
                </c:pt>
                <c:pt idx="50">
                  <c:v>1.5772173450159424</c:v>
                </c:pt>
                <c:pt idx="51">
                  <c:v>1.5656729981156234</c:v>
                </c:pt>
                <c:pt idx="52">
                  <c:v>1.5541286512153047</c:v>
                </c:pt>
                <c:pt idx="53">
                  <c:v>1.5425843043149858</c:v>
                </c:pt>
                <c:pt idx="54">
                  <c:v>1.5310399574146669</c:v>
                </c:pt>
                <c:pt idx="55">
                  <c:v>1.519495610514348</c:v>
                </c:pt>
                <c:pt idx="56">
                  <c:v>1.5079512636140291</c:v>
                </c:pt>
                <c:pt idx="57">
                  <c:v>1.4964069167137102</c:v>
                </c:pt>
                <c:pt idx="58">
                  <c:v>1.4848625698133913</c:v>
                </c:pt>
                <c:pt idx="59">
                  <c:v>1.4733182229130726</c:v>
                </c:pt>
                <c:pt idx="60">
                  <c:v>1.4617738760127537</c:v>
                </c:pt>
                <c:pt idx="61">
                  <c:v>1.450229529112435</c:v>
                </c:pt>
                <c:pt idx="62">
                  <c:v>1.4386851822121161</c:v>
                </c:pt>
                <c:pt idx="63">
                  <c:v>1.4271408353117971</c:v>
                </c:pt>
                <c:pt idx="64">
                  <c:v>1.4155964884114782</c:v>
                </c:pt>
                <c:pt idx="65">
                  <c:v>1.4040521415111593</c:v>
                </c:pt>
                <c:pt idx="66">
                  <c:v>1.3925077946108404</c:v>
                </c:pt>
                <c:pt idx="67">
                  <c:v>1.3809634477105217</c:v>
                </c:pt>
                <c:pt idx="68">
                  <c:v>1.3694191008102028</c:v>
                </c:pt>
                <c:pt idx="69">
                  <c:v>1.3578747539098841</c:v>
                </c:pt>
                <c:pt idx="70">
                  <c:v>1.3463304070095652</c:v>
                </c:pt>
                <c:pt idx="71">
                  <c:v>1.3347860601092463</c:v>
                </c:pt>
                <c:pt idx="72">
                  <c:v>1.3232417132089274</c:v>
                </c:pt>
                <c:pt idx="73">
                  <c:v>1.3116973663086084</c:v>
                </c:pt>
                <c:pt idx="74">
                  <c:v>1.3001530194082895</c:v>
                </c:pt>
                <c:pt idx="75">
                  <c:v>1.2886086725079706</c:v>
                </c:pt>
                <c:pt idx="76">
                  <c:v>1.2770643256076519</c:v>
                </c:pt>
                <c:pt idx="77">
                  <c:v>1.265519978707333</c:v>
                </c:pt>
                <c:pt idx="78">
                  <c:v>1.2539756318070143</c:v>
                </c:pt>
                <c:pt idx="79">
                  <c:v>1.2424312849066954</c:v>
                </c:pt>
                <c:pt idx="80">
                  <c:v>1.2308869380063765</c:v>
                </c:pt>
                <c:pt idx="81">
                  <c:v>1.2193425911060576</c:v>
                </c:pt>
                <c:pt idx="82">
                  <c:v>1.2077982442057387</c:v>
                </c:pt>
                <c:pt idx="83">
                  <c:v>1.1962538973054198</c:v>
                </c:pt>
                <c:pt idx="84">
                  <c:v>1.1847095504051011</c:v>
                </c:pt>
                <c:pt idx="85">
                  <c:v>1.1731652035047822</c:v>
                </c:pt>
                <c:pt idx="86">
                  <c:v>1.1616208566044635</c:v>
                </c:pt>
                <c:pt idx="87">
                  <c:v>1.1500765097041443</c:v>
                </c:pt>
                <c:pt idx="88">
                  <c:v>1.1385321628038256</c:v>
                </c:pt>
                <c:pt idx="89">
                  <c:v>1.1269878159035067</c:v>
                </c:pt>
                <c:pt idx="90">
                  <c:v>1.1154434690031878</c:v>
                </c:pt>
                <c:pt idx="91">
                  <c:v>1.1038991221028689</c:v>
                </c:pt>
                <c:pt idx="92">
                  <c:v>1.0923547752025502</c:v>
                </c:pt>
                <c:pt idx="93">
                  <c:v>1.0808104283022313</c:v>
                </c:pt>
                <c:pt idx="94">
                  <c:v>1.0692660814019124</c:v>
                </c:pt>
                <c:pt idx="95">
                  <c:v>1.0577217345015935</c:v>
                </c:pt>
                <c:pt idx="96">
                  <c:v>1.0461773876012748</c:v>
                </c:pt>
                <c:pt idx="97">
                  <c:v>1.0346330407009559</c:v>
                </c:pt>
                <c:pt idx="98">
                  <c:v>1.0230886938006369</c:v>
                </c:pt>
                <c:pt idx="99">
                  <c:v>1.011544346900318</c:v>
                </c:pt>
                <c:pt idx="100">
                  <c:v>0.99999999999999933</c:v>
                </c:pt>
              </c:numCache>
            </c:numRef>
          </c:yVal>
        </c:ser>
        <c:axId val="82131200"/>
        <c:axId val="82150144"/>
      </c:scatterChart>
      <c:valAx>
        <c:axId val="8213120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General" sourceLinked="0"/>
        <c:tickLblPos val="nextTo"/>
        <c:crossAx val="82150144"/>
        <c:crosses val="autoZero"/>
        <c:crossBetween val="midCat"/>
      </c:valAx>
      <c:valAx>
        <c:axId val="82150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21312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82"/>
          <c:w val="0.27877995642701525"/>
          <c:h val="0.35825484667314061"/>
        </c:manualLayout>
      </c:layout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latin typeface="+mn-lt"/>
              <a:ea typeface="+mn-ea"/>
              <a:cs typeface="+mn-cs"/>
            </a:rPr>
            <a:t>Nikolaus Otto 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latin typeface="+mn-lt"/>
              <a:ea typeface="+mn-ea"/>
              <a:cs typeface="+mn-cs"/>
            </a:rPr>
            <a:t>(1832-1891)</a:t>
          </a:r>
          <a:endParaRPr lang="en-GB" sz="1100">
            <a:latin typeface="+mn-lt"/>
            <a:ea typeface="+mn-ea"/>
            <a:cs typeface="+mn-cs"/>
          </a:endParaRPr>
        </a:p>
        <a:p>
          <a:endParaRPr lang="en-GB" sz="1000"/>
        </a:p>
      </xdr:txBody>
    </xdr:sp>
    <xdr:clientData/>
  </xdr:twoCellAnchor>
  <xdr:twoCellAnchor editAs="oneCell">
    <xdr:from>
      <xdr:col>6</xdr:col>
      <xdr:colOff>45720</xdr:colOff>
      <xdr:row>0</xdr:row>
      <xdr:rowOff>83819</xdr:rowOff>
    </xdr:from>
    <xdr:to>
      <xdr:col>6</xdr:col>
      <xdr:colOff>908312</xdr:colOff>
      <xdr:row>4</xdr:row>
      <xdr:rowOff>415770</xdr:rowOff>
    </xdr:to>
    <xdr:pic>
      <xdr:nvPicPr>
        <xdr:cNvPr id="5" name="Picture 4" descr="https://upload.wikimedia.org/wikipedia/commons/d/df/Nicolaus-August-Ott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21380" y="83819"/>
          <a:ext cx="862592" cy="1246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533399</xdr:colOff>
      <xdr:row>33</xdr:row>
      <xdr:rowOff>76200</xdr:rowOff>
    </xdr:from>
    <xdr:to>
      <xdr:col>18</xdr:col>
      <xdr:colOff>216430</xdr:colOff>
      <xdr:row>51</xdr:row>
      <xdr:rowOff>38100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72199" y="6652260"/>
          <a:ext cx="5779031" cy="32537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0</xdr:colOff>
      <xdr:row>52</xdr:row>
      <xdr:rowOff>0</xdr:rowOff>
    </xdr:from>
    <xdr:to>
      <xdr:col>18</xdr:col>
      <xdr:colOff>220980</xdr:colOff>
      <xdr:row>72</xdr:row>
      <xdr:rowOff>121954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248400" y="10050780"/>
          <a:ext cx="5707380" cy="377955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B106"/>
  <sheetViews>
    <sheetView tabSelected="1" zoomScaleNormal="100" workbookViewId="0">
      <selection activeCell="G63" sqref="G63"/>
    </sheetView>
  </sheetViews>
  <sheetFormatPr defaultRowHeight="14.4"/>
  <cols>
    <col min="1" max="1" width="4.77734375" customWidth="1"/>
    <col min="4" max="4" width="11.33203125" customWidth="1"/>
    <col min="7" max="7" width="21.6640625" customWidth="1"/>
    <col min="19" max="20" width="7.44140625" customWidth="1"/>
    <col min="21" max="21" width="6.5546875" bestFit="1" customWidth="1"/>
    <col min="22" max="22" width="6" bestFit="1" customWidth="1"/>
    <col min="23" max="23" width="6.6640625" customWidth="1"/>
    <col min="24" max="24" width="5.5546875" bestFit="1" customWidth="1"/>
    <col min="25" max="25" width="7.33203125" customWidth="1"/>
    <col min="26" max="26" width="6.44140625" customWidth="1"/>
    <col min="27" max="27" width="6.5546875" bestFit="1" customWidth="1"/>
    <col min="28" max="28" width="5.5546875" bestFit="1" customWidth="1"/>
  </cols>
  <sheetData>
    <row r="2" spans="2:28">
      <c r="B2" s="1" t="s">
        <v>27</v>
      </c>
    </row>
    <row r="3" spans="2:28">
      <c r="B3" t="s">
        <v>28</v>
      </c>
      <c r="U3" t="s">
        <v>23</v>
      </c>
      <c r="W3" t="s">
        <v>24</v>
      </c>
      <c r="Y3" t="s">
        <v>25</v>
      </c>
      <c r="AA3" t="s">
        <v>26</v>
      </c>
    </row>
    <row r="4" spans="2:28" ht="28.8" customHeight="1">
      <c r="U4" s="25" t="s">
        <v>22</v>
      </c>
      <c r="V4" s="25"/>
      <c r="W4" s="25" t="s">
        <v>29</v>
      </c>
      <c r="X4" s="25"/>
      <c r="Y4" s="25" t="s">
        <v>21</v>
      </c>
      <c r="Z4" s="25"/>
      <c r="AA4" s="25" t="s">
        <v>30</v>
      </c>
      <c r="AB4" s="25"/>
    </row>
    <row r="5" spans="2:28" ht="42.6" customHeight="1">
      <c r="B5" s="1" t="s">
        <v>1</v>
      </c>
      <c r="T5" s="10" t="s">
        <v>43</v>
      </c>
      <c r="U5" s="8" t="s">
        <v>19</v>
      </c>
      <c r="V5" s="8" t="s">
        <v>20</v>
      </c>
      <c r="W5" s="8" t="s">
        <v>19</v>
      </c>
      <c r="X5" s="8" t="s">
        <v>20</v>
      </c>
      <c r="Y5" s="8" t="s">
        <v>19</v>
      </c>
      <c r="Z5" s="8" t="s">
        <v>20</v>
      </c>
      <c r="AA5" s="8" t="s">
        <v>19</v>
      </c>
      <c r="AB5" s="8" t="s">
        <v>20</v>
      </c>
    </row>
    <row r="6" spans="2:28">
      <c r="B6" s="26" t="s">
        <v>40</v>
      </c>
      <c r="C6" s="26"/>
      <c r="D6" s="26"/>
      <c r="E6" s="26"/>
      <c r="F6" s="26"/>
      <c r="G6" s="26"/>
      <c r="H6" s="3">
        <v>20</v>
      </c>
      <c r="T6">
        <v>0</v>
      </c>
      <c r="U6" s="9">
        <f>D28</f>
        <v>1</v>
      </c>
      <c r="V6" s="9">
        <f>D29</f>
        <v>1</v>
      </c>
      <c r="W6" s="9">
        <f>D31</f>
        <v>46.415888336127786</v>
      </c>
      <c r="X6" s="9">
        <f>D32</f>
        <v>0.1</v>
      </c>
      <c r="Y6" s="9">
        <f>D34</f>
        <v>100</v>
      </c>
      <c r="Z6" s="9">
        <f>D35</f>
        <v>0.1</v>
      </c>
      <c r="AA6" s="9">
        <f>D37</f>
        <v>2.1544346900318851</v>
      </c>
      <c r="AB6" s="9">
        <f>D38</f>
        <v>1</v>
      </c>
    </row>
    <row r="7" spans="2:28">
      <c r="B7" s="26" t="s">
        <v>41</v>
      </c>
      <c r="C7" s="26"/>
      <c r="D7" s="26"/>
      <c r="E7" s="26"/>
      <c r="F7" s="26"/>
      <c r="G7" s="26"/>
      <c r="H7" s="22">
        <v>1</v>
      </c>
      <c r="T7">
        <f>T6+0.01</f>
        <v>0.01</v>
      </c>
      <c r="U7" s="9">
        <f>$H$7*(($H$9/V7)^$H$44)</f>
        <v>1.0151820010041996</v>
      </c>
      <c r="V7" s="9">
        <f t="shared" ref="V7:V29" si="0">$D$29+T7*($D$32-$D$29)</f>
        <v>0.99099999999999999</v>
      </c>
      <c r="W7" s="9">
        <f>$D$31+T7*($D$34-$D$31)</f>
        <v>46.951729452766507</v>
      </c>
      <c r="X7" s="9">
        <f t="shared" ref="X7:X29" si="1">$D$32+T7*($D$35-$D$32)</f>
        <v>0.1</v>
      </c>
      <c r="Y7" s="9">
        <f>$H$8*(($H$10/Z7)^$H$44)</f>
        <v>86.620862433423653</v>
      </c>
      <c r="Z7" s="9">
        <f t="shared" ref="Z7:Z28" si="2">$D$35+T7*($D$38-$D$35)</f>
        <v>0.10900000000000001</v>
      </c>
      <c r="AA7" s="9">
        <f>$D$37+T7*($D$28-$D$37)</f>
        <v>2.1428903431315662</v>
      </c>
      <c r="AB7" s="9">
        <f t="shared" ref="AB7:AB29" si="3">$D$38+T7*($D$29-$D$38)</f>
        <v>1</v>
      </c>
    </row>
    <row r="8" spans="2:28">
      <c r="B8" s="26" t="s">
        <v>42</v>
      </c>
      <c r="C8" s="26"/>
      <c r="D8" s="26"/>
      <c r="E8" s="26"/>
      <c r="F8" s="26"/>
      <c r="G8" s="26"/>
      <c r="H8" s="3">
        <v>100</v>
      </c>
      <c r="T8">
        <f t="shared" ref="T8:T71" si="4">T7+0.01</f>
        <v>0.02</v>
      </c>
      <c r="U8" s="9">
        <f t="shared" ref="U8:U71" si="5">$H$7*(($H$9/V8)^$H$44)</f>
        <v>1.0307361795643017</v>
      </c>
      <c r="V8" s="9">
        <f t="shared" si="0"/>
        <v>0.98199999999999998</v>
      </c>
      <c r="W8" s="9">
        <f t="shared" ref="W8:W71" si="6">$D$31+T8*($D$34-$D$31)</f>
        <v>47.487570569405229</v>
      </c>
      <c r="X8" s="9">
        <f t="shared" si="1"/>
        <v>0.1</v>
      </c>
      <c r="Y8" s="9">
        <f t="shared" ref="Y8:Y71" si="7">$H$8*(($H$10/Z8)^$H$44)</f>
        <v>75.892114712634367</v>
      </c>
      <c r="Z8" s="9">
        <f t="shared" si="2"/>
        <v>0.11800000000000001</v>
      </c>
      <c r="AA8" s="9">
        <f t="shared" ref="AA8:AA71" si="8">$D$37+T8*($D$28-$D$37)</f>
        <v>2.1313459962312473</v>
      </c>
      <c r="AB8" s="9">
        <f t="shared" si="3"/>
        <v>1</v>
      </c>
    </row>
    <row r="9" spans="2:28">
      <c r="B9" s="26" t="s">
        <v>51</v>
      </c>
      <c r="C9" s="26"/>
      <c r="D9" s="26"/>
      <c r="E9" s="26"/>
      <c r="F9" s="26"/>
      <c r="G9" s="26"/>
      <c r="H9" s="3">
        <f>1</f>
        <v>1</v>
      </c>
      <c r="T9">
        <f t="shared" si="4"/>
        <v>0.03</v>
      </c>
      <c r="U9" s="9">
        <f t="shared" si="5"/>
        <v>1.0466751971130883</v>
      </c>
      <c r="V9" s="9">
        <f t="shared" si="0"/>
        <v>0.97299999999999998</v>
      </c>
      <c r="W9" s="9">
        <f t="shared" si="6"/>
        <v>48.02341168604395</v>
      </c>
      <c r="X9" s="9">
        <f t="shared" si="1"/>
        <v>0.1</v>
      </c>
      <c r="Y9" s="9">
        <f t="shared" si="7"/>
        <v>67.141926519437007</v>
      </c>
      <c r="Z9" s="9">
        <f t="shared" si="2"/>
        <v>0.127</v>
      </c>
      <c r="AA9" s="9">
        <f t="shared" si="8"/>
        <v>2.1198016493309284</v>
      </c>
      <c r="AB9" s="9">
        <f t="shared" si="3"/>
        <v>1</v>
      </c>
    </row>
    <row r="10" spans="2:28">
      <c r="B10" s="26" t="s">
        <v>52</v>
      </c>
      <c r="C10" s="26"/>
      <c r="D10" s="26"/>
      <c r="E10" s="26"/>
      <c r="F10" s="26"/>
      <c r="G10" s="26"/>
      <c r="H10" s="3">
        <f>H9/10</f>
        <v>0.1</v>
      </c>
      <c r="T10">
        <f t="shared" si="4"/>
        <v>0.04</v>
      </c>
      <c r="U10" s="9">
        <f t="shared" si="5"/>
        <v>1.0630122684296537</v>
      </c>
      <c r="V10" s="9">
        <f t="shared" si="0"/>
        <v>0.96399999999999997</v>
      </c>
      <c r="W10" s="9">
        <f t="shared" si="6"/>
        <v>48.559252802682671</v>
      </c>
      <c r="X10" s="9">
        <f t="shared" si="1"/>
        <v>0.1</v>
      </c>
      <c r="Y10" s="9">
        <f t="shared" si="7"/>
        <v>59.901148970095839</v>
      </c>
      <c r="Z10" s="9">
        <f t="shared" si="2"/>
        <v>0.13600000000000001</v>
      </c>
      <c r="AA10" s="9">
        <f t="shared" si="8"/>
        <v>2.1082573024306099</v>
      </c>
      <c r="AB10" s="9">
        <f t="shared" si="3"/>
        <v>1</v>
      </c>
    </row>
    <row r="11" spans="2:28">
      <c r="B11" s="26" t="s">
        <v>16</v>
      </c>
      <c r="C11" s="26"/>
      <c r="D11" s="26"/>
      <c r="E11" s="26"/>
      <c r="F11" s="26"/>
      <c r="G11" s="26"/>
      <c r="H11" s="3">
        <v>3</v>
      </c>
      <c r="T11">
        <f t="shared" si="4"/>
        <v>0.05</v>
      </c>
      <c r="U11" s="9">
        <f t="shared" si="5"/>
        <v>1.0797611912820007</v>
      </c>
      <c r="V11" s="9">
        <f t="shared" si="0"/>
        <v>0.95499999999999996</v>
      </c>
      <c r="W11" s="9">
        <f t="shared" si="6"/>
        <v>49.0950939193214</v>
      </c>
      <c r="X11" s="9">
        <f t="shared" si="1"/>
        <v>0.1</v>
      </c>
      <c r="Y11" s="9">
        <f t="shared" si="7"/>
        <v>53.833588393005968</v>
      </c>
      <c r="Z11" s="9">
        <f t="shared" si="2"/>
        <v>0.14500000000000002</v>
      </c>
      <c r="AA11" s="9">
        <f t="shared" si="8"/>
        <v>2.096712955530291</v>
      </c>
      <c r="AB11" s="9">
        <f t="shared" si="3"/>
        <v>1</v>
      </c>
    </row>
    <row r="12" spans="2:28">
      <c r="B12" s="26" t="s">
        <v>15</v>
      </c>
      <c r="C12" s="26"/>
      <c r="D12" s="26"/>
      <c r="E12" s="26"/>
      <c r="F12" s="26"/>
      <c r="G12" s="26"/>
      <c r="H12" s="3">
        <v>28.966000000000001</v>
      </c>
      <c r="T12">
        <f t="shared" si="4"/>
        <v>6.0000000000000005E-2</v>
      </c>
      <c r="U12" s="9">
        <f t="shared" si="5"/>
        <v>1.0969363779556291</v>
      </c>
      <c r="V12" s="9">
        <f t="shared" si="0"/>
        <v>0.94599999999999995</v>
      </c>
      <c r="W12" s="9">
        <f t="shared" si="6"/>
        <v>49.630935035960121</v>
      </c>
      <c r="X12" s="9">
        <f t="shared" si="1"/>
        <v>0.1</v>
      </c>
      <c r="Y12" s="9">
        <f t="shared" si="7"/>
        <v>48.692880346244948</v>
      </c>
      <c r="Z12" s="9">
        <f t="shared" si="2"/>
        <v>0.15400000000000003</v>
      </c>
      <c r="AA12" s="9">
        <f t="shared" si="8"/>
        <v>2.0851686086299721</v>
      </c>
      <c r="AB12" s="9">
        <f t="shared" si="3"/>
        <v>1</v>
      </c>
    </row>
    <row r="13" spans="2:28">
      <c r="T13">
        <f t="shared" si="4"/>
        <v>7.0000000000000007E-2</v>
      </c>
      <c r="U13" s="9">
        <f t="shared" si="5"/>
        <v>1.114552888807435</v>
      </c>
      <c r="V13" s="9">
        <f t="shared" si="0"/>
        <v>0.93699999999999994</v>
      </c>
      <c r="W13" s="9">
        <f t="shared" si="6"/>
        <v>50.166776152598842</v>
      </c>
      <c r="X13" s="9">
        <f t="shared" si="1"/>
        <v>0.1</v>
      </c>
      <c r="Y13" s="9">
        <f t="shared" si="7"/>
        <v>44.294927242258183</v>
      </c>
      <c r="Z13" s="9">
        <f t="shared" si="2"/>
        <v>0.16300000000000003</v>
      </c>
      <c r="AA13" s="9">
        <f t="shared" si="8"/>
        <v>2.0736242617296532</v>
      </c>
      <c r="AB13" s="9">
        <f t="shared" si="3"/>
        <v>1</v>
      </c>
    </row>
    <row r="14" spans="2:28">
      <c r="B14" s="1" t="s">
        <v>2</v>
      </c>
      <c r="T14">
        <f t="shared" si="4"/>
        <v>0.08</v>
      </c>
      <c r="U14" s="9">
        <f t="shared" si="5"/>
        <v>1.1326264679959948</v>
      </c>
      <c r="V14" s="9">
        <f t="shared" si="0"/>
        <v>0.92799999999999994</v>
      </c>
      <c r="W14" s="9">
        <f t="shared" si="6"/>
        <v>50.702617269237564</v>
      </c>
      <c r="X14" s="9">
        <f t="shared" si="1"/>
        <v>0.1</v>
      </c>
      <c r="Y14" s="9">
        <f t="shared" si="7"/>
        <v>40.499772950886246</v>
      </c>
      <c r="Z14" s="9">
        <f t="shared" si="2"/>
        <v>0.17200000000000001</v>
      </c>
      <c r="AA14" s="9">
        <f t="shared" si="8"/>
        <v>2.0620799148293343</v>
      </c>
      <c r="AB14" s="9">
        <f t="shared" si="3"/>
        <v>1</v>
      </c>
    </row>
    <row r="15" spans="2:28">
      <c r="B15" s="26" t="s">
        <v>32</v>
      </c>
      <c r="C15" s="26"/>
      <c r="D15" s="26"/>
      <c r="E15" s="26"/>
      <c r="F15" s="26"/>
      <c r="G15" s="26"/>
      <c r="H15" s="7">
        <f>H43*(H12/1000)*H45*(D36-D33)/1000</f>
        <v>0.8144115171512778</v>
      </c>
      <c r="T15">
        <f t="shared" si="4"/>
        <v>0.09</v>
      </c>
      <c r="U15" s="9">
        <f t="shared" si="5"/>
        <v>1.15117358155217</v>
      </c>
      <c r="V15" s="9">
        <f t="shared" si="0"/>
        <v>0.91900000000000004</v>
      </c>
      <c r="W15" s="9">
        <f t="shared" si="6"/>
        <v>51.238458385876285</v>
      </c>
      <c r="X15" s="9">
        <f t="shared" si="1"/>
        <v>0.1</v>
      </c>
      <c r="Y15" s="9">
        <f t="shared" si="7"/>
        <v>37.199380597111698</v>
      </c>
      <c r="Z15" s="9">
        <f t="shared" si="2"/>
        <v>0.18099999999999999</v>
      </c>
      <c r="AA15" s="9">
        <f t="shared" si="8"/>
        <v>2.0505355679290154</v>
      </c>
      <c r="AB15" s="9">
        <f t="shared" si="3"/>
        <v>1</v>
      </c>
    </row>
    <row r="16" spans="2:28">
      <c r="B16" s="26" t="s">
        <v>31</v>
      </c>
      <c r="C16" s="26"/>
      <c r="D16" s="26"/>
      <c r="E16" s="26"/>
      <c r="F16" s="26"/>
      <c r="G16" s="26"/>
      <c r="H16" s="7">
        <f>H43*(H12/1000)*H45*(D39-D30)/1000</f>
        <v>0.17545964245122109</v>
      </c>
      <c r="T16">
        <f t="shared" si="4"/>
        <v>9.9999999999999992E-2</v>
      </c>
      <c r="U16" s="9">
        <f t="shared" si="5"/>
        <v>1.1702114579680594</v>
      </c>
      <c r="V16" s="9">
        <f t="shared" si="0"/>
        <v>0.91</v>
      </c>
      <c r="W16" s="9">
        <f t="shared" si="6"/>
        <v>51.774299502515007</v>
      </c>
      <c r="X16" s="9">
        <f t="shared" si="1"/>
        <v>0.1</v>
      </c>
      <c r="Y16" s="9">
        <f t="shared" si="7"/>
        <v>34.309205806929938</v>
      </c>
      <c r="Z16" s="9">
        <f t="shared" si="2"/>
        <v>0.19</v>
      </c>
      <c r="AA16" s="9">
        <f t="shared" si="8"/>
        <v>2.0389912210286965</v>
      </c>
      <c r="AB16" s="9">
        <f t="shared" si="3"/>
        <v>1</v>
      </c>
    </row>
    <row r="17" spans="2:28">
      <c r="B17" s="26" t="s">
        <v>18</v>
      </c>
      <c r="C17" s="26"/>
      <c r="D17" s="26"/>
      <c r="E17" s="26"/>
      <c r="F17" s="26"/>
      <c r="G17" s="26"/>
      <c r="H17" s="7">
        <f>H15-H16</f>
        <v>0.63895187470005665</v>
      </c>
      <c r="T17">
        <f t="shared" si="4"/>
        <v>0.10999999999999999</v>
      </c>
      <c r="U17" s="9">
        <f t="shared" si="5"/>
        <v>1.1897581314977965</v>
      </c>
      <c r="V17" s="9">
        <f t="shared" si="0"/>
        <v>0.90100000000000002</v>
      </c>
      <c r="W17" s="9">
        <f t="shared" si="6"/>
        <v>52.310140619153728</v>
      </c>
      <c r="X17" s="9">
        <f t="shared" si="1"/>
        <v>0.1</v>
      </c>
      <c r="Y17" s="9">
        <f t="shared" si="7"/>
        <v>31.76227044629049</v>
      </c>
      <c r="Z17" s="9">
        <f t="shared" si="2"/>
        <v>0.19900000000000001</v>
      </c>
      <c r="AA17" s="9">
        <f t="shared" si="8"/>
        <v>2.027446874128378</v>
      </c>
      <c r="AB17" s="9">
        <f t="shared" si="3"/>
        <v>1</v>
      </c>
    </row>
    <row r="18" spans="2:28">
      <c r="B18" s="26" t="s">
        <v>3</v>
      </c>
      <c r="C18" s="26"/>
      <c r="D18" s="26"/>
      <c r="E18" s="26"/>
      <c r="F18" s="26"/>
      <c r="G18" s="26"/>
      <c r="H18" s="7">
        <f>H17/H15</f>
        <v>0.78455653099681133</v>
      </c>
      <c r="T18">
        <f t="shared" si="4"/>
        <v>0.11999999999999998</v>
      </c>
      <c r="U18" s="9">
        <f t="shared" si="5"/>
        <v>1.2098324883806617</v>
      </c>
      <c r="V18" s="9">
        <f t="shared" si="0"/>
        <v>0.89200000000000002</v>
      </c>
      <c r="W18" s="9">
        <f t="shared" si="6"/>
        <v>52.845981735792449</v>
      </c>
      <c r="X18" s="9">
        <f t="shared" si="1"/>
        <v>0.1</v>
      </c>
      <c r="Y18" s="9">
        <f t="shared" si="7"/>
        <v>29.504920020617188</v>
      </c>
      <c r="Z18" s="9">
        <f t="shared" si="2"/>
        <v>0.20799999999999999</v>
      </c>
      <c r="AA18" s="9">
        <f t="shared" si="8"/>
        <v>2.0159025272280591</v>
      </c>
      <c r="AB18" s="9">
        <f t="shared" si="3"/>
        <v>1</v>
      </c>
    </row>
    <row r="19" spans="2:28">
      <c r="T19">
        <f t="shared" si="4"/>
        <v>0.12999999999999998</v>
      </c>
      <c r="U19" s="9">
        <f t="shared" si="5"/>
        <v>1.2304543162156365</v>
      </c>
      <c r="V19" s="9">
        <f t="shared" si="0"/>
        <v>0.88300000000000001</v>
      </c>
      <c r="W19" s="9">
        <f t="shared" si="6"/>
        <v>53.381822852431171</v>
      </c>
      <c r="X19" s="9">
        <f t="shared" si="1"/>
        <v>0.1</v>
      </c>
      <c r="Y19" s="9">
        <f t="shared" si="7"/>
        <v>27.493737186611884</v>
      </c>
      <c r="Z19" s="9">
        <f t="shared" si="2"/>
        <v>0.21699999999999997</v>
      </c>
      <c r="AA19" s="9">
        <f t="shared" si="8"/>
        <v>2.0043581803277402</v>
      </c>
      <c r="AB19" s="9">
        <f t="shared" si="3"/>
        <v>1</v>
      </c>
    </row>
    <row r="20" spans="2:28">
      <c r="B20" s="27" t="s">
        <v>4</v>
      </c>
      <c r="C20" s="27"/>
      <c r="D20" s="27"/>
      <c r="E20" s="27"/>
      <c r="F20" s="27"/>
      <c r="G20" s="27"/>
      <c r="H20" s="7">
        <f>1-1/((H9/H10)^(H44-1))</f>
        <v>0.78455653099681155</v>
      </c>
      <c r="T20">
        <f t="shared" si="4"/>
        <v>0.13999999999999999</v>
      </c>
      <c r="U20" s="9">
        <f t="shared" si="5"/>
        <v>1.2516443567370368</v>
      </c>
      <c r="V20" s="9">
        <f t="shared" si="0"/>
        <v>0.874</v>
      </c>
      <c r="W20" s="9">
        <f t="shared" si="6"/>
        <v>53.917663969069892</v>
      </c>
      <c r="X20" s="9">
        <f t="shared" si="1"/>
        <v>0.1</v>
      </c>
      <c r="Y20" s="9">
        <f t="shared" si="7"/>
        <v>25.69326333544603</v>
      </c>
      <c r="Z20" s="9">
        <f t="shared" si="2"/>
        <v>0.22600000000000001</v>
      </c>
      <c r="AA20" s="9">
        <f t="shared" si="8"/>
        <v>1.9928138334274212</v>
      </c>
      <c r="AB20" s="9">
        <f t="shared" si="3"/>
        <v>1</v>
      </c>
    </row>
    <row r="21" spans="2:28">
      <c r="T21">
        <f t="shared" si="4"/>
        <v>0.15</v>
      </c>
      <c r="U21" s="9">
        <f t="shared" si="5"/>
        <v>1.2734243622634629</v>
      </c>
      <c r="V21" s="9">
        <f t="shared" si="0"/>
        <v>0.86499999999999999</v>
      </c>
      <c r="W21" s="9">
        <f t="shared" si="6"/>
        <v>54.453505085708613</v>
      </c>
      <c r="X21" s="9">
        <f t="shared" si="1"/>
        <v>0.1</v>
      </c>
      <c r="Y21" s="9">
        <f t="shared" si="7"/>
        <v>24.07429416450135</v>
      </c>
      <c r="Z21" s="9">
        <f t="shared" si="2"/>
        <v>0.23500000000000001</v>
      </c>
      <c r="AA21" s="9">
        <f t="shared" si="8"/>
        <v>1.9812694865271023</v>
      </c>
      <c r="AB21" s="9">
        <f t="shared" si="3"/>
        <v>1</v>
      </c>
    </row>
    <row r="22" spans="2:28">
      <c r="T22">
        <f t="shared" si="4"/>
        <v>0.16</v>
      </c>
      <c r="U22" s="9">
        <f t="shared" si="5"/>
        <v>1.2958171561171827</v>
      </c>
      <c r="V22" s="9">
        <f t="shared" si="0"/>
        <v>0.85599999999999998</v>
      </c>
      <c r="W22" s="9">
        <f t="shared" si="6"/>
        <v>54.989346202347342</v>
      </c>
      <c r="X22" s="9">
        <f t="shared" si="1"/>
        <v>0.1</v>
      </c>
      <c r="Y22" s="9">
        <f t="shared" si="7"/>
        <v>22.612589012581598</v>
      </c>
      <c r="Z22" s="9">
        <f t="shared" si="2"/>
        <v>0.24400000000000002</v>
      </c>
      <c r="AA22" s="9">
        <f t="shared" si="8"/>
        <v>1.9697251396267834</v>
      </c>
      <c r="AB22" s="9">
        <f t="shared" si="3"/>
        <v>1</v>
      </c>
    </row>
    <row r="23" spans="2:28">
      <c r="D23" s="6" t="s">
        <v>13</v>
      </c>
      <c r="T23">
        <f t="shared" si="4"/>
        <v>0.17</v>
      </c>
      <c r="U23" s="9">
        <f t="shared" si="5"/>
        <v>1.3188466973385333</v>
      </c>
      <c r="V23" s="9">
        <f t="shared" si="0"/>
        <v>0.84699999999999998</v>
      </c>
      <c r="W23" s="9">
        <f t="shared" si="6"/>
        <v>55.525187318986063</v>
      </c>
      <c r="X23" s="9">
        <f t="shared" si="1"/>
        <v>0.1</v>
      </c>
      <c r="Y23" s="9">
        <f t="shared" si="7"/>
        <v>21.287882513562092</v>
      </c>
      <c r="Z23" s="9">
        <f t="shared" si="2"/>
        <v>0.253</v>
      </c>
      <c r="AA23" s="9">
        <f t="shared" si="8"/>
        <v>1.9581807927264647</v>
      </c>
      <c r="AB23" s="9">
        <f t="shared" si="3"/>
        <v>1</v>
      </c>
    </row>
    <row r="24" spans="2:28">
      <c r="D24" s="6" t="s">
        <v>14</v>
      </c>
      <c r="T24">
        <f t="shared" si="4"/>
        <v>0.18000000000000002</v>
      </c>
      <c r="U24" s="9">
        <f t="shared" si="5"/>
        <v>1.342538150050234</v>
      </c>
      <c r="V24" s="9">
        <f t="shared" si="0"/>
        <v>0.83799999999999997</v>
      </c>
      <c r="W24" s="9">
        <f t="shared" si="6"/>
        <v>56.061028435624785</v>
      </c>
      <c r="X24" s="9">
        <f t="shared" si="1"/>
        <v>0.1</v>
      </c>
      <c r="Y24" s="9">
        <f t="shared" si="7"/>
        <v>20.083119902131308</v>
      </c>
      <c r="Z24" s="9">
        <f t="shared" si="2"/>
        <v>0.26200000000000001</v>
      </c>
      <c r="AA24" s="9">
        <f t="shared" si="8"/>
        <v>1.9466364458261458</v>
      </c>
      <c r="AB24" s="9">
        <f t="shared" si="3"/>
        <v>1</v>
      </c>
    </row>
    <row r="25" spans="2:28">
      <c r="T25">
        <f t="shared" si="4"/>
        <v>0.19000000000000003</v>
      </c>
      <c r="U25" s="9">
        <f t="shared" si="5"/>
        <v>1.3669179578600248</v>
      </c>
      <c r="V25" s="9">
        <f t="shared" si="0"/>
        <v>0.82899999999999996</v>
      </c>
      <c r="W25" s="9">
        <f t="shared" si="6"/>
        <v>56.596869552263506</v>
      </c>
      <c r="X25" s="9">
        <f t="shared" si="1"/>
        <v>0.1</v>
      </c>
      <c r="Y25" s="9">
        <f t="shared" si="7"/>
        <v>18.983859684116311</v>
      </c>
      <c r="Z25" s="9">
        <f t="shared" si="2"/>
        <v>0.27100000000000002</v>
      </c>
      <c r="AA25" s="9">
        <f t="shared" si="8"/>
        <v>1.9350920989258269</v>
      </c>
      <c r="AB25" s="9">
        <f t="shared" si="3"/>
        <v>1</v>
      </c>
    </row>
    <row r="26" spans="2:28">
      <c r="T26">
        <f t="shared" si="4"/>
        <v>0.20000000000000004</v>
      </c>
      <c r="U26" s="9">
        <f t="shared" si="5"/>
        <v>1.3920139237271203</v>
      </c>
      <c r="V26" s="9">
        <f t="shared" si="0"/>
        <v>0.82</v>
      </c>
      <c r="W26" s="9">
        <f t="shared" si="6"/>
        <v>57.132710668902234</v>
      </c>
      <c r="X26" s="9">
        <f t="shared" si="1"/>
        <v>0.1</v>
      </c>
      <c r="Y26" s="9">
        <f t="shared" si="7"/>
        <v>17.97780288792065</v>
      </c>
      <c r="Z26" s="9">
        <f t="shared" si="2"/>
        <v>0.28000000000000003</v>
      </c>
      <c r="AA26" s="9">
        <f t="shared" si="8"/>
        <v>1.923547752025508</v>
      </c>
      <c r="AB26" s="9">
        <f t="shared" si="3"/>
        <v>1</v>
      </c>
    </row>
    <row r="27" spans="2:28">
      <c r="B27" s="1" t="s">
        <v>37</v>
      </c>
      <c r="T27">
        <f t="shared" si="4"/>
        <v>0.21000000000000005</v>
      </c>
      <c r="U27" s="9">
        <f t="shared" si="5"/>
        <v>1.4178552957590365</v>
      </c>
      <c r="V27" s="9">
        <f t="shared" si="0"/>
        <v>0.81099999999999994</v>
      </c>
      <c r="W27" s="9">
        <f t="shared" si="6"/>
        <v>57.668551785540956</v>
      </c>
      <c r="X27" s="9">
        <f t="shared" si="1"/>
        <v>0.1</v>
      </c>
      <c r="Y27" s="9">
        <f t="shared" si="7"/>
        <v>17.054419001365698</v>
      </c>
      <c r="Z27" s="9">
        <f t="shared" si="2"/>
        <v>0.28900000000000003</v>
      </c>
      <c r="AA27" s="9">
        <f t="shared" si="8"/>
        <v>1.9120034051251893</v>
      </c>
      <c r="AB27" s="9">
        <f t="shared" si="3"/>
        <v>1</v>
      </c>
    </row>
    <row r="28" spans="2:28">
      <c r="B28" s="5"/>
      <c r="C28" s="11" t="s">
        <v>5</v>
      </c>
      <c r="D28" s="24">
        <f>H7</f>
        <v>1</v>
      </c>
      <c r="E28" s="18"/>
      <c r="F28" s="20"/>
      <c r="G28" s="18"/>
      <c r="T28">
        <f t="shared" si="4"/>
        <v>0.22000000000000006</v>
      </c>
      <c r="U28" s="9">
        <f t="shared" si="5"/>
        <v>1.4444728594508962</v>
      </c>
      <c r="V28" s="9">
        <f t="shared" si="0"/>
        <v>0.80199999999999994</v>
      </c>
      <c r="W28" s="9">
        <f t="shared" si="6"/>
        <v>58.204392902179677</v>
      </c>
      <c r="X28" s="9">
        <f t="shared" si="1"/>
        <v>0.1</v>
      </c>
      <c r="Y28" s="9">
        <f t="shared" si="7"/>
        <v>16.204646440991095</v>
      </c>
      <c r="Z28" s="9">
        <f t="shared" si="2"/>
        <v>0.29800000000000004</v>
      </c>
      <c r="AA28" s="9">
        <f t="shared" si="8"/>
        <v>1.9004590582248704</v>
      </c>
      <c r="AB28" s="9">
        <f t="shared" si="3"/>
        <v>1</v>
      </c>
    </row>
    <row r="29" spans="2:28">
      <c r="B29" s="5"/>
      <c r="C29" s="11" t="s">
        <v>6</v>
      </c>
      <c r="D29" s="7">
        <f>H9</f>
        <v>1</v>
      </c>
      <c r="T29">
        <f t="shared" si="4"/>
        <v>0.23000000000000007</v>
      </c>
      <c r="U29" s="9">
        <f t="shared" si="5"/>
        <v>1.4718990369298814</v>
      </c>
      <c r="V29" s="9">
        <f t="shared" si="0"/>
        <v>0.79299999999999993</v>
      </c>
      <c r="W29" s="9">
        <f t="shared" si="6"/>
        <v>58.740234018818398</v>
      </c>
      <c r="X29" s="9">
        <f t="shared" si="1"/>
        <v>0.1</v>
      </c>
      <c r="Y29" s="9">
        <f t="shared" si="7"/>
        <v>15.420650971935176</v>
      </c>
      <c r="Z29" s="9">
        <f t="shared" ref="Z29:Z45" si="9">$D$35+T29*($D$38-$D$35)</f>
        <v>0.30700000000000005</v>
      </c>
      <c r="AA29" s="9">
        <f t="shared" si="8"/>
        <v>1.8889147113245515</v>
      </c>
      <c r="AB29" s="9">
        <f t="shared" si="3"/>
        <v>1</v>
      </c>
    </row>
    <row r="30" spans="2:28">
      <c r="B30" s="5"/>
      <c r="C30" s="11" t="s">
        <v>33</v>
      </c>
      <c r="D30" s="23">
        <f>H6+273</f>
        <v>293</v>
      </c>
      <c r="G30" t="s">
        <v>46</v>
      </c>
      <c r="T30">
        <f t="shared" si="4"/>
        <v>0.24000000000000007</v>
      </c>
      <c r="U30" s="9">
        <f t="shared" si="5"/>
        <v>1.5001679938236827</v>
      </c>
      <c r="V30" s="9">
        <f t="shared" ref="V30:V43" si="10">$D$29+T30*($D$32-$D$29)</f>
        <v>0.78399999999999992</v>
      </c>
      <c r="W30" s="9">
        <f t="shared" si="6"/>
        <v>59.27607513545712</v>
      </c>
      <c r="X30" s="9">
        <f t="shared" ref="X30:X45" si="11">$D$32+T30*($D$35-$D$32)</f>
        <v>0.1</v>
      </c>
      <c r="Y30" s="9">
        <f t="shared" si="7"/>
        <v>14.695629549036171</v>
      </c>
      <c r="Z30" s="9">
        <f t="shared" si="9"/>
        <v>0.31600000000000006</v>
      </c>
      <c r="AA30" s="9">
        <f t="shared" si="8"/>
        <v>1.8773703644242326</v>
      </c>
      <c r="AB30" s="9">
        <f t="shared" ref="AB30:AB46" si="12">$D$38+T30*($D$29-$D$38)</f>
        <v>1</v>
      </c>
    </row>
    <row r="31" spans="2:28">
      <c r="B31" s="14"/>
      <c r="C31" s="12" t="s">
        <v>7</v>
      </c>
      <c r="D31" s="24">
        <f>D28*((D29/D32)^H44)</f>
        <v>46.415888336127786</v>
      </c>
      <c r="G31" s="8" t="s">
        <v>44</v>
      </c>
      <c r="H31" s="3">
        <v>6500</v>
      </c>
      <c r="T31">
        <f t="shared" si="4"/>
        <v>0.25000000000000006</v>
      </c>
      <c r="U31" s="9">
        <f t="shared" si="5"/>
        <v>1.529315754434321</v>
      </c>
      <c r="V31" s="9">
        <f t="shared" si="10"/>
        <v>0.77499999999999991</v>
      </c>
      <c r="W31" s="9">
        <f t="shared" si="6"/>
        <v>59.811916252095841</v>
      </c>
      <c r="X31" s="9">
        <f t="shared" si="11"/>
        <v>0.1</v>
      </c>
      <c r="Y31" s="9">
        <f t="shared" si="7"/>
        <v>14.023650027963885</v>
      </c>
      <c r="Z31" s="9">
        <f t="shared" si="9"/>
        <v>0.32500000000000007</v>
      </c>
      <c r="AA31" s="9">
        <f t="shared" si="8"/>
        <v>1.8658260175239139</v>
      </c>
      <c r="AB31" s="9">
        <f t="shared" si="12"/>
        <v>1</v>
      </c>
    </row>
    <row r="32" spans="2:28">
      <c r="B32" s="14"/>
      <c r="C32" s="12" t="s">
        <v>8</v>
      </c>
      <c r="D32" s="7">
        <f>H10</f>
        <v>0.1</v>
      </c>
      <c r="G32" s="8" t="s">
        <v>45</v>
      </c>
      <c r="H32" s="4">
        <f>H17*H31/60</f>
        <v>69.219786425839473</v>
      </c>
      <c r="J32" s="6" t="s">
        <v>49</v>
      </c>
      <c r="T32">
        <f t="shared" si="4"/>
        <v>0.26000000000000006</v>
      </c>
      <c r="U32" s="9">
        <f t="shared" si="5"/>
        <v>1.5593803259683769</v>
      </c>
      <c r="V32" s="9">
        <f t="shared" si="10"/>
        <v>0.7659999999999999</v>
      </c>
      <c r="W32" s="9">
        <f t="shared" si="6"/>
        <v>60.347757368734563</v>
      </c>
      <c r="X32" s="9">
        <f t="shared" si="11"/>
        <v>0.1</v>
      </c>
      <c r="Y32" s="9">
        <f t="shared" si="7"/>
        <v>13.399519404891375</v>
      </c>
      <c r="Z32" s="9">
        <f t="shared" si="9"/>
        <v>0.33400000000000007</v>
      </c>
      <c r="AA32" s="9">
        <f t="shared" si="8"/>
        <v>1.8542816706235949</v>
      </c>
      <c r="AB32" s="9">
        <f t="shared" si="12"/>
        <v>1</v>
      </c>
    </row>
    <row r="33" spans="2:28">
      <c r="B33" s="14"/>
      <c r="C33" s="17" t="s">
        <v>34</v>
      </c>
      <c r="D33" s="23">
        <f>D31*101325*(D32/1000)/(H43*8.314)</f>
        <v>1359.9855282485441</v>
      </c>
      <c r="J33" s="6" t="s">
        <v>50</v>
      </c>
      <c r="T33">
        <f t="shared" si="4"/>
        <v>0.27000000000000007</v>
      </c>
      <c r="U33" s="9">
        <f t="shared" si="5"/>
        <v>1.5904018326523344</v>
      </c>
      <c r="V33" s="9">
        <f t="shared" si="10"/>
        <v>0.7569999999999999</v>
      </c>
      <c r="W33" s="9">
        <f t="shared" si="6"/>
        <v>60.883598485373284</v>
      </c>
      <c r="X33" s="9">
        <f t="shared" si="11"/>
        <v>0.1</v>
      </c>
      <c r="Y33" s="9">
        <f t="shared" si="7"/>
        <v>12.818674897553898</v>
      </c>
      <c r="Z33" s="9">
        <f t="shared" si="9"/>
        <v>0.34300000000000008</v>
      </c>
      <c r="AA33" s="9">
        <f t="shared" si="8"/>
        <v>1.842737323723276</v>
      </c>
      <c r="AB33" s="9">
        <f t="shared" si="12"/>
        <v>1</v>
      </c>
    </row>
    <row r="34" spans="2:28">
      <c r="B34" s="15"/>
      <c r="C34" s="13" t="s">
        <v>9</v>
      </c>
      <c r="D34" s="24">
        <f>H8</f>
        <v>100</v>
      </c>
      <c r="G34" s="8" t="s">
        <v>47</v>
      </c>
      <c r="H34" s="8">
        <v>1</v>
      </c>
      <c r="T34">
        <f t="shared" si="4"/>
        <v>0.28000000000000008</v>
      </c>
      <c r="U34" s="9">
        <f t="shared" si="5"/>
        <v>1.6224226606485121</v>
      </c>
      <c r="V34" s="9">
        <f t="shared" si="10"/>
        <v>0.748</v>
      </c>
      <c r="W34" s="9">
        <f t="shared" si="6"/>
        <v>61.419439602012012</v>
      </c>
      <c r="X34" s="9">
        <f t="shared" si="11"/>
        <v>0.1</v>
      </c>
      <c r="Y34" s="9">
        <f t="shared" si="7"/>
        <v>12.277093429627426</v>
      </c>
      <c r="Z34" s="9">
        <f t="shared" si="9"/>
        <v>0.35200000000000009</v>
      </c>
      <c r="AA34" s="9">
        <f t="shared" si="8"/>
        <v>1.8311929768229573</v>
      </c>
      <c r="AB34" s="9">
        <f t="shared" si="12"/>
        <v>1</v>
      </c>
    </row>
    <row r="35" spans="2:28">
      <c r="B35" s="15"/>
      <c r="C35" s="13" t="s">
        <v>10</v>
      </c>
      <c r="D35" s="7">
        <f>D32</f>
        <v>0.1</v>
      </c>
      <c r="G35" s="8" t="s">
        <v>48</v>
      </c>
      <c r="H35" s="21">
        <f>H32*H34</f>
        <v>69.219786425839473</v>
      </c>
      <c r="T35">
        <f t="shared" si="4"/>
        <v>0.29000000000000009</v>
      </c>
      <c r="U35" s="9">
        <f t="shared" si="5"/>
        <v>1.6554876147840798</v>
      </c>
      <c r="V35" s="9">
        <f t="shared" si="10"/>
        <v>0.73899999999999988</v>
      </c>
      <c r="W35" s="9">
        <f t="shared" si="6"/>
        <v>61.955280718650734</v>
      </c>
      <c r="X35" s="9">
        <f t="shared" si="11"/>
        <v>0.1</v>
      </c>
      <c r="Y35" s="9">
        <f t="shared" si="7"/>
        <v>11.77121603102275</v>
      </c>
      <c r="Z35" s="9">
        <f t="shared" si="9"/>
        <v>0.3610000000000001</v>
      </c>
      <c r="AA35" s="9">
        <f t="shared" si="8"/>
        <v>1.8196486299226384</v>
      </c>
      <c r="AB35" s="9">
        <f t="shared" si="12"/>
        <v>1</v>
      </c>
    </row>
    <row r="36" spans="2:28">
      <c r="B36" s="15"/>
      <c r="C36" t="s">
        <v>35</v>
      </c>
      <c r="D36" s="23">
        <f>D34*101325*(D35/1000)/(H43*8.314)</f>
        <v>2930</v>
      </c>
      <c r="T36">
        <f t="shared" si="4"/>
        <v>0.3000000000000001</v>
      </c>
      <c r="U36" s="9">
        <f t="shared" si="5"/>
        <v>1.6896440882142429</v>
      </c>
      <c r="V36" s="9">
        <f t="shared" si="10"/>
        <v>0.73</v>
      </c>
      <c r="W36" s="9">
        <f t="shared" si="6"/>
        <v>62.491121835289455</v>
      </c>
      <c r="X36" s="9">
        <f t="shared" si="11"/>
        <v>0.1</v>
      </c>
      <c r="Y36" s="9">
        <f t="shared" si="7"/>
        <v>11.297884395705152</v>
      </c>
      <c r="Z36" s="9">
        <f t="shared" si="9"/>
        <v>0.37000000000000011</v>
      </c>
      <c r="AA36" s="9">
        <f t="shared" si="8"/>
        <v>1.8081042830223195</v>
      </c>
      <c r="AB36" s="9">
        <f t="shared" si="12"/>
        <v>1</v>
      </c>
    </row>
    <row r="37" spans="2:28">
      <c r="B37" s="16"/>
      <c r="C37" s="2" t="s">
        <v>11</v>
      </c>
      <c r="D37" s="24">
        <f>D34*((D32/D29)^H44)</f>
        <v>2.1544346900318851</v>
      </c>
      <c r="T37">
        <f t="shared" si="4"/>
        <v>0.31000000000000011</v>
      </c>
      <c r="U37" s="9">
        <f t="shared" si="5"/>
        <v>1.7249422462625152</v>
      </c>
      <c r="V37" s="9">
        <f t="shared" si="10"/>
        <v>0.72099999999999986</v>
      </c>
      <c r="W37" s="9">
        <f t="shared" si="6"/>
        <v>63.026962951928176</v>
      </c>
      <c r="X37" s="9">
        <f t="shared" si="11"/>
        <v>0.1</v>
      </c>
      <c r="Y37" s="9">
        <f t="shared" si="7"/>
        <v>10.854287401693465</v>
      </c>
      <c r="Z37" s="9">
        <f t="shared" si="9"/>
        <v>0.37900000000000011</v>
      </c>
      <c r="AA37" s="9">
        <f t="shared" si="8"/>
        <v>1.7965599361220006</v>
      </c>
      <c r="AB37" s="9">
        <f t="shared" si="12"/>
        <v>1</v>
      </c>
    </row>
    <row r="38" spans="2:28">
      <c r="B38" s="16"/>
      <c r="C38" s="2" t="s">
        <v>12</v>
      </c>
      <c r="D38" s="7">
        <f>D29</f>
        <v>1</v>
      </c>
      <c r="T38">
        <f t="shared" si="4"/>
        <v>0.32000000000000012</v>
      </c>
      <c r="U38" s="9">
        <f t="shared" si="5"/>
        <v>1.7614352258176595</v>
      </c>
      <c r="V38" s="9">
        <f t="shared" si="10"/>
        <v>0.71199999999999997</v>
      </c>
      <c r="W38" s="9">
        <f t="shared" si="6"/>
        <v>63.562804068566905</v>
      </c>
      <c r="X38" s="9">
        <f t="shared" si="11"/>
        <v>0.1</v>
      </c>
      <c r="Y38" s="9">
        <f t="shared" si="7"/>
        <v>10.437915835699851</v>
      </c>
      <c r="Z38" s="9">
        <f t="shared" si="9"/>
        <v>0.38800000000000012</v>
      </c>
      <c r="AA38" s="9">
        <f t="shared" si="8"/>
        <v>1.7850155892216817</v>
      </c>
      <c r="AB38" s="9">
        <f t="shared" si="12"/>
        <v>1</v>
      </c>
    </row>
    <row r="39" spans="2:28">
      <c r="B39" s="16"/>
      <c r="C39" s="19" t="s">
        <v>36</v>
      </c>
      <c r="D39" s="23">
        <f>D37*101325*(D38/1000)/(H43*8.314)</f>
        <v>631.24936417934225</v>
      </c>
      <c r="T39">
        <f t="shared" si="4"/>
        <v>0.33000000000000013</v>
      </c>
      <c r="U39" s="9">
        <f t="shared" si="5"/>
        <v>1.7991793518206585</v>
      </c>
      <c r="V39" s="9">
        <f t="shared" si="10"/>
        <v>0.70299999999999985</v>
      </c>
      <c r="W39" s="9">
        <f t="shared" si="6"/>
        <v>64.098645185205626</v>
      </c>
      <c r="X39" s="9">
        <f t="shared" si="11"/>
        <v>0.1</v>
      </c>
      <c r="Y39" s="9">
        <f t="shared" si="7"/>
        <v>10.046523907488144</v>
      </c>
      <c r="Z39" s="9">
        <f t="shared" si="9"/>
        <v>0.39700000000000013</v>
      </c>
      <c r="AA39" s="9">
        <f t="shared" si="8"/>
        <v>1.7734712423213628</v>
      </c>
      <c r="AB39" s="9">
        <f t="shared" si="12"/>
        <v>1</v>
      </c>
    </row>
    <row r="40" spans="2:28">
      <c r="T40">
        <f t="shared" si="4"/>
        <v>0.34000000000000014</v>
      </c>
      <c r="U40" s="9">
        <f t="shared" si="5"/>
        <v>1.8382343725480741</v>
      </c>
      <c r="V40" s="9">
        <f t="shared" si="10"/>
        <v>0.69399999999999995</v>
      </c>
      <c r="W40" s="9">
        <f t="shared" si="6"/>
        <v>64.634486301844348</v>
      </c>
      <c r="X40" s="9">
        <f t="shared" si="11"/>
        <v>0.1</v>
      </c>
      <c r="Y40" s="9">
        <f t="shared" si="7"/>
        <v>9.6780964087891377</v>
      </c>
      <c r="Z40" s="9">
        <f t="shared" si="9"/>
        <v>0.40600000000000014</v>
      </c>
      <c r="AA40" s="9">
        <f t="shared" si="8"/>
        <v>1.7619268954210441</v>
      </c>
      <c r="AB40" s="9">
        <f t="shared" si="12"/>
        <v>1</v>
      </c>
    </row>
    <row r="41" spans="2:28">
      <c r="B41" s="1" t="s">
        <v>53</v>
      </c>
      <c r="T41">
        <f t="shared" si="4"/>
        <v>0.35000000000000014</v>
      </c>
      <c r="U41" s="9">
        <f t="shared" si="5"/>
        <v>1.8786637155933732</v>
      </c>
      <c r="V41" s="9">
        <f t="shared" si="10"/>
        <v>0.68499999999999983</v>
      </c>
      <c r="W41" s="9">
        <f t="shared" si="6"/>
        <v>65.170327418483069</v>
      </c>
      <c r="X41" s="9">
        <f t="shared" si="11"/>
        <v>0.1</v>
      </c>
      <c r="Y41" s="9">
        <f t="shared" si="7"/>
        <v>9.3308205852431652</v>
      </c>
      <c r="Z41" s="9">
        <f t="shared" si="9"/>
        <v>0.41500000000000015</v>
      </c>
      <c r="AA41" s="9">
        <f t="shared" si="8"/>
        <v>1.7503825485207252</v>
      </c>
      <c r="AB41" s="9">
        <f t="shared" si="12"/>
        <v>1</v>
      </c>
    </row>
    <row r="42" spans="2:28">
      <c r="T42">
        <f t="shared" si="4"/>
        <v>0.36000000000000015</v>
      </c>
      <c r="U42" s="9">
        <f t="shared" si="5"/>
        <v>1.9205347666680808</v>
      </c>
      <c r="V42" s="9">
        <f t="shared" si="10"/>
        <v>0.67599999999999993</v>
      </c>
      <c r="W42" s="9">
        <f t="shared" si="6"/>
        <v>65.70616853512179</v>
      </c>
      <c r="X42" s="9">
        <f t="shared" si="11"/>
        <v>0.1</v>
      </c>
      <c r="Y42" s="9">
        <f t="shared" si="7"/>
        <v>9.0030619599573356</v>
      </c>
      <c r="Z42" s="9">
        <f t="shared" si="9"/>
        <v>0.42400000000000015</v>
      </c>
      <c r="AA42" s="9">
        <f t="shared" si="8"/>
        <v>1.7388382016204063</v>
      </c>
      <c r="AB42" s="9">
        <f t="shared" si="12"/>
        <v>1</v>
      </c>
    </row>
    <row r="43" spans="2:28">
      <c r="B43" s="26" t="s">
        <v>0</v>
      </c>
      <c r="C43" s="26"/>
      <c r="D43" s="26"/>
      <c r="E43" s="26"/>
      <c r="F43" s="26"/>
      <c r="G43" s="26"/>
      <c r="H43" s="7">
        <f>H7*101325*(H9/1000)/(8.314*D30)</f>
        <v>4.1594793436130185E-2</v>
      </c>
      <c r="T43">
        <f t="shared" si="4"/>
        <v>0.37000000000000016</v>
      </c>
      <c r="U43" s="9">
        <f t="shared" si="5"/>
        <v>1.9639191735939439</v>
      </c>
      <c r="V43" s="9">
        <f t="shared" si="10"/>
        <v>0.66699999999999982</v>
      </c>
      <c r="W43" s="9">
        <f t="shared" si="6"/>
        <v>66.242009651760512</v>
      </c>
      <c r="X43" s="9">
        <f t="shared" si="11"/>
        <v>0.1</v>
      </c>
      <c r="Y43" s="9">
        <f t="shared" si="7"/>
        <v>8.6933434834470678</v>
      </c>
      <c r="Z43" s="9">
        <f t="shared" si="9"/>
        <v>0.43300000000000016</v>
      </c>
      <c r="AA43" s="9">
        <f t="shared" si="8"/>
        <v>1.7272938547200876</v>
      </c>
      <c r="AB43" s="9">
        <f t="shared" si="12"/>
        <v>1</v>
      </c>
    </row>
    <row r="44" spans="2:28">
      <c r="B44" s="26" t="s">
        <v>17</v>
      </c>
      <c r="C44" s="26"/>
      <c r="D44" s="26"/>
      <c r="E44" s="26"/>
      <c r="F44" s="26"/>
      <c r="G44" s="26"/>
      <c r="H44" s="7">
        <f>1+2/(H11)</f>
        <v>1.6666666666666665</v>
      </c>
      <c r="T44">
        <f t="shared" si="4"/>
        <v>0.38000000000000017</v>
      </c>
      <c r="U44" s="9">
        <f t="shared" si="5"/>
        <v>2.0088931781395436</v>
      </c>
      <c r="V44" s="9">
        <f t="shared" ref="V44:V75" si="13">$D$29+T44*($D$32-$D$29)</f>
        <v>0.65799999999999992</v>
      </c>
      <c r="W44" s="9">
        <f t="shared" si="6"/>
        <v>66.777850768399233</v>
      </c>
      <c r="X44" s="9">
        <f t="shared" si="11"/>
        <v>0.1</v>
      </c>
      <c r="Y44" s="9">
        <f t="shared" si="7"/>
        <v>8.4003274942955315</v>
      </c>
      <c r="Z44" s="9">
        <f t="shared" si="9"/>
        <v>0.44200000000000017</v>
      </c>
      <c r="AA44" s="9">
        <f t="shared" si="8"/>
        <v>1.7157495078197686</v>
      </c>
      <c r="AB44" s="9">
        <f t="shared" si="12"/>
        <v>1</v>
      </c>
    </row>
    <row r="45" spans="2:28">
      <c r="B45" s="26" t="s">
        <v>38</v>
      </c>
      <c r="C45" s="26"/>
      <c r="D45" s="26"/>
      <c r="E45" s="26"/>
      <c r="F45" s="26"/>
      <c r="G45" s="26"/>
      <c r="H45" s="23">
        <f>0.5*H11*8.314/(H12*0.001)</f>
        <v>430.53925291721328</v>
      </c>
      <c r="T45">
        <f t="shared" si="4"/>
        <v>0.39000000000000018</v>
      </c>
      <c r="U45" s="9">
        <f t="shared" si="5"/>
        <v>2.0555379786752259</v>
      </c>
      <c r="V45" s="9">
        <f t="shared" si="13"/>
        <v>0.6489999999999998</v>
      </c>
      <c r="W45" s="9">
        <f t="shared" si="6"/>
        <v>67.313691885037954</v>
      </c>
      <c r="X45" s="9">
        <f t="shared" si="11"/>
        <v>0.1</v>
      </c>
      <c r="Y45" s="9">
        <f t="shared" si="7"/>
        <v>8.1228000634392412</v>
      </c>
      <c r="Z45" s="9">
        <f t="shared" si="9"/>
        <v>0.45100000000000018</v>
      </c>
      <c r="AA45" s="9">
        <f t="shared" si="8"/>
        <v>1.7042051609194497</v>
      </c>
      <c r="AB45" s="9">
        <f t="shared" si="12"/>
        <v>1</v>
      </c>
    </row>
    <row r="46" spans="2:28">
      <c r="B46" s="26" t="s">
        <v>39</v>
      </c>
      <c r="C46" s="26"/>
      <c r="D46" s="26"/>
      <c r="E46" s="26"/>
      <c r="F46" s="26"/>
      <c r="G46" s="26"/>
      <c r="H46" s="23">
        <f>H44*H45</f>
        <v>717.56542152868872</v>
      </c>
      <c r="T46">
        <f t="shared" si="4"/>
        <v>0.40000000000000019</v>
      </c>
      <c r="U46" s="9">
        <f t="shared" si="5"/>
        <v>2.1039401269842619</v>
      </c>
      <c r="V46" s="9">
        <f t="shared" si="13"/>
        <v>0.6399999999999999</v>
      </c>
      <c r="W46" s="9">
        <f t="shared" si="6"/>
        <v>67.84953300167669</v>
      </c>
      <c r="X46" s="9">
        <f t="shared" ref="X46:X77" si="14">$D$32+T46*($D$35-$D$32)</f>
        <v>0.1</v>
      </c>
      <c r="Y46" s="9">
        <f t="shared" si="7"/>
        <v>7.8596573669223275</v>
      </c>
      <c r="Z46" s="9">
        <f t="shared" ref="Z46:Z77" si="15">$D$35+T46*($D$38-$D$35)</f>
        <v>0.46000000000000019</v>
      </c>
      <c r="AA46" s="9">
        <f t="shared" si="8"/>
        <v>1.6926608140191308</v>
      </c>
      <c r="AB46" s="9">
        <f t="shared" si="12"/>
        <v>1</v>
      </c>
    </row>
    <row r="47" spans="2:28">
      <c r="T47">
        <f t="shared" si="4"/>
        <v>0.4100000000000002</v>
      </c>
      <c r="U47" s="9">
        <f t="shared" si="5"/>
        <v>2.1541919629827531</v>
      </c>
      <c r="V47" s="9">
        <f t="shared" si="13"/>
        <v>0.63099999999999978</v>
      </c>
      <c r="W47" s="9">
        <f t="shared" si="6"/>
        <v>68.385374118315411</v>
      </c>
      <c r="X47" s="9">
        <f t="shared" si="14"/>
        <v>0.1</v>
      </c>
      <c r="Y47" s="9">
        <f t="shared" si="7"/>
        <v>7.6098937906411344</v>
      </c>
      <c r="Z47" s="9">
        <f t="shared" si="15"/>
        <v>0.46900000000000019</v>
      </c>
      <c r="AA47" s="9">
        <f t="shared" si="8"/>
        <v>1.6811164671188119</v>
      </c>
      <c r="AB47" s="9">
        <f t="shared" ref="AB47:AB78" si="16">$D$38+T47*($D$29-$D$38)</f>
        <v>1</v>
      </c>
    </row>
    <row r="48" spans="2:28">
      <c r="T48">
        <f t="shared" si="4"/>
        <v>0.42000000000000021</v>
      </c>
      <c r="U48" s="9">
        <f t="shared" si="5"/>
        <v>2.2063920915735316</v>
      </c>
      <c r="V48" s="9">
        <f t="shared" si="13"/>
        <v>0.62199999999999989</v>
      </c>
      <c r="W48" s="9">
        <f t="shared" si="6"/>
        <v>68.921215234954133</v>
      </c>
      <c r="X48" s="9">
        <f t="shared" si="14"/>
        <v>0.1</v>
      </c>
      <c r="Y48" s="9">
        <f t="shared" si="7"/>
        <v>7.3725915186681119</v>
      </c>
      <c r="Z48" s="9">
        <f t="shared" si="15"/>
        <v>0.4780000000000002</v>
      </c>
      <c r="AA48" s="9">
        <f t="shared" si="8"/>
        <v>1.6695721202184932</v>
      </c>
      <c r="AB48" s="9">
        <f t="shared" si="16"/>
        <v>1</v>
      </c>
    </row>
    <row r="49" spans="20:28">
      <c r="T49">
        <f t="shared" si="4"/>
        <v>0.43000000000000022</v>
      </c>
      <c r="U49" s="9">
        <f t="shared" si="5"/>
        <v>2.2606459063995881</v>
      </c>
      <c r="V49" s="9">
        <f t="shared" si="13"/>
        <v>0.61299999999999977</v>
      </c>
      <c r="W49" s="9">
        <f t="shared" si="6"/>
        <v>69.457056351592854</v>
      </c>
      <c r="X49" s="9">
        <f t="shared" si="14"/>
        <v>0.1</v>
      </c>
      <c r="Y49" s="9">
        <f t="shared" si="7"/>
        <v>7.1469113962796262</v>
      </c>
      <c r="Z49" s="9">
        <f t="shared" si="15"/>
        <v>0.48700000000000021</v>
      </c>
      <c r="AA49" s="9">
        <f t="shared" si="8"/>
        <v>1.6580277733181743</v>
      </c>
      <c r="AB49" s="9">
        <f t="shared" si="16"/>
        <v>1</v>
      </c>
    </row>
    <row r="50" spans="20:28">
      <c r="T50">
        <f t="shared" si="4"/>
        <v>0.44000000000000022</v>
      </c>
      <c r="U50" s="9">
        <f t="shared" si="5"/>
        <v>2.3170661658809273</v>
      </c>
      <c r="V50" s="9">
        <f t="shared" si="13"/>
        <v>0.60399999999999987</v>
      </c>
      <c r="W50" s="9">
        <f t="shared" si="6"/>
        <v>69.992897468231575</v>
      </c>
      <c r="X50" s="9">
        <f t="shared" si="14"/>
        <v>0.1</v>
      </c>
      <c r="Y50" s="9">
        <f t="shared" si="7"/>
        <v>6.93208489145551</v>
      </c>
      <c r="Z50" s="9">
        <f t="shared" si="15"/>
        <v>0.49600000000000022</v>
      </c>
      <c r="AA50" s="9">
        <f t="shared" si="8"/>
        <v>1.6464834264178554</v>
      </c>
      <c r="AB50" s="9">
        <f t="shared" si="16"/>
        <v>1</v>
      </c>
    </row>
    <row r="51" spans="20:28">
      <c r="T51">
        <f t="shared" si="4"/>
        <v>0.45000000000000023</v>
      </c>
      <c r="U51" s="9">
        <f t="shared" si="5"/>
        <v>2.3757736276280732</v>
      </c>
      <c r="V51" s="9">
        <f t="shared" si="13"/>
        <v>0.59499999999999975</v>
      </c>
      <c r="W51" s="9">
        <f t="shared" si="6"/>
        <v>70.528738584870297</v>
      </c>
      <c r="X51" s="9">
        <f t="shared" si="14"/>
        <v>0.1</v>
      </c>
      <c r="Y51" s="9">
        <f t="shared" si="7"/>
        <v>6.7274070056728128</v>
      </c>
      <c r="Z51" s="9">
        <f t="shared" si="15"/>
        <v>0.50500000000000023</v>
      </c>
      <c r="AA51" s="9">
        <f t="shared" si="8"/>
        <v>1.6349390795175367</v>
      </c>
      <c r="AB51" s="9">
        <f t="shared" si="16"/>
        <v>1</v>
      </c>
    </row>
    <row r="52" spans="20:28">
      <c r="T52">
        <f t="shared" si="4"/>
        <v>0.46000000000000024</v>
      </c>
      <c r="U52" s="9">
        <f t="shared" si="5"/>
        <v>2.4368977481405283</v>
      </c>
      <c r="V52" s="9">
        <f t="shared" si="13"/>
        <v>0.58599999999999985</v>
      </c>
      <c r="W52" s="9">
        <f t="shared" si="6"/>
        <v>71.064579701509018</v>
      </c>
      <c r="X52" s="9">
        <f t="shared" si="14"/>
        <v>0.1</v>
      </c>
      <c r="Y52" s="9">
        <f t="shared" si="7"/>
        <v>6.5322300073185735</v>
      </c>
      <c r="Z52" s="9">
        <f t="shared" si="15"/>
        <v>0.51400000000000023</v>
      </c>
      <c r="AA52" s="9">
        <f t="shared" si="8"/>
        <v>1.6233947326172178</v>
      </c>
      <c r="AB52" s="9">
        <f t="shared" si="16"/>
        <v>1</v>
      </c>
    </row>
    <row r="53" spans="20:28">
      <c r="T53">
        <f t="shared" si="4"/>
        <v>0.47000000000000025</v>
      </c>
      <c r="U53" s="9">
        <f t="shared" si="5"/>
        <v>2.5005774556371714</v>
      </c>
      <c r="V53" s="9">
        <f t="shared" si="13"/>
        <v>0.57699999999999974</v>
      </c>
      <c r="W53" s="9">
        <f t="shared" si="6"/>
        <v>71.60042081814774</v>
      </c>
      <c r="X53" s="9">
        <f t="shared" si="14"/>
        <v>0.1</v>
      </c>
      <c r="Y53" s="9">
        <f t="shared" si="7"/>
        <v>6.3459578798278544</v>
      </c>
      <c r="Z53" s="9">
        <f t="shared" si="15"/>
        <v>0.52300000000000024</v>
      </c>
      <c r="AA53" s="9">
        <f t="shared" si="8"/>
        <v>1.6118503857168989</v>
      </c>
      <c r="AB53" s="9">
        <f t="shared" si="16"/>
        <v>1</v>
      </c>
    </row>
    <row r="54" spans="20:28">
      <c r="T54">
        <f t="shared" si="4"/>
        <v>0.48000000000000026</v>
      </c>
      <c r="U54" s="9">
        <f t="shared" si="5"/>
        <v>2.5669620049487052</v>
      </c>
      <c r="V54" s="9">
        <f t="shared" si="13"/>
        <v>0.56799999999999984</v>
      </c>
      <c r="W54" s="9">
        <f t="shared" si="6"/>
        <v>72.136261934786461</v>
      </c>
      <c r="X54" s="9">
        <f t="shared" si="14"/>
        <v>0.1</v>
      </c>
      <c r="Y54" s="9">
        <f t="shared" si="7"/>
        <v>6.1680413923808848</v>
      </c>
      <c r="Z54" s="9">
        <f t="shared" si="15"/>
        <v>0.53200000000000025</v>
      </c>
      <c r="AA54" s="9">
        <f t="shared" si="8"/>
        <v>1.60030603881658</v>
      </c>
      <c r="AB54" s="9">
        <f t="shared" si="16"/>
        <v>1</v>
      </c>
    </row>
    <row r="55" spans="20:28">
      <c r="T55">
        <f t="shared" si="4"/>
        <v>0.49000000000000027</v>
      </c>
      <c r="U55" s="9">
        <f t="shared" si="5"/>
        <v>2.6362119246549169</v>
      </c>
      <c r="V55" s="9">
        <f t="shared" si="13"/>
        <v>0.55899999999999972</v>
      </c>
      <c r="W55" s="9">
        <f t="shared" si="6"/>
        <v>72.672103051425182</v>
      </c>
      <c r="X55" s="9">
        <f t="shared" si="14"/>
        <v>0.1</v>
      </c>
      <c r="Y55" s="9">
        <f t="shared" si="7"/>
        <v>5.9979737142062088</v>
      </c>
      <c r="Z55" s="9">
        <f t="shared" si="15"/>
        <v>0.54100000000000026</v>
      </c>
      <c r="AA55" s="9">
        <f t="shared" si="8"/>
        <v>1.588761691916261</v>
      </c>
      <c r="AB55" s="9">
        <f t="shared" si="16"/>
        <v>1</v>
      </c>
    </row>
    <row r="56" spans="20:28">
      <c r="T56">
        <f t="shared" si="4"/>
        <v>0.50000000000000022</v>
      </c>
      <c r="U56" s="9">
        <f t="shared" si="5"/>
        <v>2.7085000681013098</v>
      </c>
      <c r="V56" s="9">
        <f t="shared" si="13"/>
        <v>0.54999999999999982</v>
      </c>
      <c r="W56" s="9">
        <f t="shared" si="6"/>
        <v>73.207944168063904</v>
      </c>
      <c r="X56" s="9">
        <f t="shared" si="14"/>
        <v>0.1</v>
      </c>
      <c r="Y56" s="9">
        <f t="shared" si="7"/>
        <v>5.8352865046711759</v>
      </c>
      <c r="Z56" s="9">
        <f t="shared" si="15"/>
        <v>0.55000000000000027</v>
      </c>
      <c r="AA56" s="9">
        <f t="shared" si="8"/>
        <v>1.5772173450159424</v>
      </c>
      <c r="AB56" s="9">
        <f t="shared" si="16"/>
        <v>1</v>
      </c>
    </row>
    <row r="57" spans="20:28">
      <c r="T57">
        <f t="shared" si="4"/>
        <v>0.51000000000000023</v>
      </c>
      <c r="U57" s="9">
        <f t="shared" si="5"/>
        <v>2.7840127816162545</v>
      </c>
      <c r="V57" s="9">
        <f t="shared" si="13"/>
        <v>0.5409999999999997</v>
      </c>
      <c r="W57" s="9">
        <f t="shared" si="6"/>
        <v>73.743785284702625</v>
      </c>
      <c r="X57" s="9">
        <f t="shared" si="14"/>
        <v>0.1</v>
      </c>
      <c r="Y57" s="9">
        <f t="shared" si="7"/>
        <v>5.6795464207522661</v>
      </c>
      <c r="Z57" s="9">
        <f t="shared" si="15"/>
        <v>0.55900000000000027</v>
      </c>
      <c r="AA57" s="9">
        <f t="shared" si="8"/>
        <v>1.5656729981156234</v>
      </c>
      <c r="AB57" s="9">
        <f t="shared" si="16"/>
        <v>1</v>
      </c>
    </row>
    <row r="58" spans="20:28">
      <c r="T58">
        <f t="shared" si="4"/>
        <v>0.52000000000000024</v>
      </c>
      <c r="U58" s="9">
        <f t="shared" si="5"/>
        <v>2.8629512052136561</v>
      </c>
      <c r="V58" s="9">
        <f t="shared" si="13"/>
        <v>0.53199999999999981</v>
      </c>
      <c r="W58" s="9">
        <f t="shared" si="6"/>
        <v>74.279626401341346</v>
      </c>
      <c r="X58" s="9">
        <f t="shared" si="14"/>
        <v>0.1</v>
      </c>
      <c r="Y58" s="9">
        <f t="shared" si="7"/>
        <v>5.5303519914552828</v>
      </c>
      <c r="Z58" s="9">
        <f t="shared" si="15"/>
        <v>0.56800000000000028</v>
      </c>
      <c r="AA58" s="9">
        <f t="shared" si="8"/>
        <v>1.5541286512153047</v>
      </c>
      <c r="AB58" s="9">
        <f t="shared" si="16"/>
        <v>1</v>
      </c>
    </row>
    <row r="59" spans="20:28">
      <c r="T59">
        <f t="shared" si="4"/>
        <v>0.53000000000000025</v>
      </c>
      <c r="U59" s="9">
        <f t="shared" si="5"/>
        <v>2.9455327233586042</v>
      </c>
      <c r="V59" s="9">
        <f t="shared" si="13"/>
        <v>0.52299999999999969</v>
      </c>
      <c r="W59" s="9">
        <f t="shared" si="6"/>
        <v>74.815467517980068</v>
      </c>
      <c r="X59" s="9">
        <f t="shared" si="14"/>
        <v>0.1</v>
      </c>
      <c r="Y59" s="9">
        <f t="shared" si="7"/>
        <v>5.3873308155363784</v>
      </c>
      <c r="Z59" s="9">
        <f t="shared" si="15"/>
        <v>0.57700000000000029</v>
      </c>
      <c r="AA59" s="9">
        <f t="shared" si="8"/>
        <v>1.5425843043149858</v>
      </c>
      <c r="AB59" s="9">
        <f t="shared" si="16"/>
        <v>1</v>
      </c>
    </row>
    <row r="60" spans="20:28">
      <c r="T60">
        <f t="shared" si="4"/>
        <v>0.54000000000000026</v>
      </c>
      <c r="U60" s="9">
        <f t="shared" si="5"/>
        <v>3.0319925860560244</v>
      </c>
      <c r="V60" s="9">
        <f t="shared" si="13"/>
        <v>0.51399999999999979</v>
      </c>
      <c r="W60" s="9">
        <f t="shared" si="6"/>
        <v>75.351308634618789</v>
      </c>
      <c r="X60" s="9">
        <f t="shared" si="14"/>
        <v>0.1</v>
      </c>
      <c r="Y60" s="9">
        <f t="shared" si="7"/>
        <v>5.2501370446545286</v>
      </c>
      <c r="Z60" s="9">
        <f t="shared" si="15"/>
        <v>0.5860000000000003</v>
      </c>
      <c r="AA60" s="9">
        <f t="shared" si="8"/>
        <v>1.5310399574146669</v>
      </c>
      <c r="AB60" s="9">
        <f t="shared" si="16"/>
        <v>1</v>
      </c>
    </row>
    <row r="61" spans="20:28">
      <c r="T61">
        <f t="shared" si="4"/>
        <v>0.55000000000000027</v>
      </c>
      <c r="U61" s="9">
        <f t="shared" si="5"/>
        <v>3.1225857236699341</v>
      </c>
      <c r="V61" s="9">
        <f t="shared" si="13"/>
        <v>0.50499999999999967</v>
      </c>
      <c r="W61" s="9">
        <f t="shared" si="6"/>
        <v>75.88714975125751</v>
      </c>
      <c r="X61" s="9">
        <f t="shared" si="14"/>
        <v>0.1</v>
      </c>
      <c r="Y61" s="9">
        <f t="shared" si="7"/>
        <v>5.1184491190248069</v>
      </c>
      <c r="Z61" s="9">
        <f t="shared" si="15"/>
        <v>0.59500000000000031</v>
      </c>
      <c r="AA61" s="9">
        <f t="shared" si="8"/>
        <v>1.519495610514348</v>
      </c>
      <c r="AB61" s="9">
        <f t="shared" si="16"/>
        <v>1</v>
      </c>
    </row>
    <row r="62" spans="20:28">
      <c r="T62">
        <f t="shared" si="4"/>
        <v>0.56000000000000028</v>
      </c>
      <c r="U62" s="9">
        <f t="shared" si="5"/>
        <v>3.2175887825835776</v>
      </c>
      <c r="V62" s="9">
        <f t="shared" si="13"/>
        <v>0.49599999999999977</v>
      </c>
      <c r="W62" s="9">
        <f t="shared" si="6"/>
        <v>76.422990867896232</v>
      </c>
      <c r="X62" s="9">
        <f t="shared" si="14"/>
        <v>0.1</v>
      </c>
      <c r="Y62" s="9">
        <f t="shared" si="7"/>
        <v>4.9919677268730371</v>
      </c>
      <c r="Z62" s="9">
        <f t="shared" si="15"/>
        <v>0.6040000000000002</v>
      </c>
      <c r="AA62" s="9">
        <f t="shared" si="8"/>
        <v>1.5079512636140291</v>
      </c>
      <c r="AB62" s="9">
        <f t="shared" si="16"/>
        <v>1</v>
      </c>
    </row>
    <row r="63" spans="20:28">
      <c r="T63">
        <f t="shared" si="4"/>
        <v>0.57000000000000028</v>
      </c>
      <c r="U63" s="9">
        <f t="shared" si="5"/>
        <v>3.3173024131791471</v>
      </c>
      <c r="V63" s="9">
        <f t="shared" si="13"/>
        <v>0.48699999999999977</v>
      </c>
      <c r="W63" s="9">
        <f t="shared" si="6"/>
        <v>76.958831984534967</v>
      </c>
      <c r="X63" s="9">
        <f t="shared" si="14"/>
        <v>0.1</v>
      </c>
      <c r="Y63" s="9">
        <f t="shared" si="7"/>
        <v>4.8704139626258396</v>
      </c>
      <c r="Z63" s="9">
        <f t="shared" si="15"/>
        <v>0.61300000000000021</v>
      </c>
      <c r="AA63" s="9">
        <f t="shared" si="8"/>
        <v>1.4964069167137102</v>
      </c>
      <c r="AB63" s="9">
        <f t="shared" si="16"/>
        <v>1</v>
      </c>
    </row>
    <row r="64" spans="20:28">
      <c r="T64">
        <f t="shared" si="4"/>
        <v>0.58000000000000029</v>
      </c>
      <c r="U64" s="9">
        <f t="shared" si="5"/>
        <v>3.4220538467838222</v>
      </c>
      <c r="V64" s="9">
        <f t="shared" si="13"/>
        <v>0.47799999999999976</v>
      </c>
      <c r="W64" s="9">
        <f t="shared" si="6"/>
        <v>77.494673101173689</v>
      </c>
      <c r="X64" s="9">
        <f t="shared" si="14"/>
        <v>0.1</v>
      </c>
      <c r="Y64" s="9">
        <f t="shared" si="7"/>
        <v>4.7535276618980191</v>
      </c>
      <c r="Z64" s="9">
        <f t="shared" si="15"/>
        <v>0.62200000000000022</v>
      </c>
      <c r="AA64" s="9">
        <f t="shared" si="8"/>
        <v>1.4848625698133913</v>
      </c>
      <c r="AB64" s="9">
        <f t="shared" si="16"/>
        <v>1</v>
      </c>
    </row>
    <row r="65" spans="20:28">
      <c r="T65">
        <f t="shared" si="4"/>
        <v>0.5900000000000003</v>
      </c>
      <c r="U65" s="9">
        <f t="shared" si="5"/>
        <v>3.5321998043619147</v>
      </c>
      <c r="V65" s="9">
        <f t="shared" si="13"/>
        <v>0.46899999999999975</v>
      </c>
      <c r="W65" s="9">
        <f t="shared" si="6"/>
        <v>78.03051421781241</v>
      </c>
      <c r="X65" s="9">
        <f t="shared" si="14"/>
        <v>0.1</v>
      </c>
      <c r="Y65" s="9">
        <f t="shared" si="7"/>
        <v>4.6410658940379204</v>
      </c>
      <c r="Z65" s="9">
        <f t="shared" si="15"/>
        <v>0.63100000000000023</v>
      </c>
      <c r="AA65" s="9">
        <f t="shared" si="8"/>
        <v>1.4733182229130726</v>
      </c>
      <c r="AB65" s="9">
        <f t="shared" si="16"/>
        <v>1</v>
      </c>
    </row>
    <row r="66" spans="20:28">
      <c r="T66">
        <f t="shared" si="4"/>
        <v>0.60000000000000031</v>
      </c>
      <c r="U66" s="9">
        <f t="shared" si="5"/>
        <v>3.6481297870329152</v>
      </c>
      <c r="V66" s="9">
        <f t="shared" si="13"/>
        <v>0.45999999999999974</v>
      </c>
      <c r="W66" s="9">
        <f t="shared" si="6"/>
        <v>78.566355334451131</v>
      </c>
      <c r="X66" s="9">
        <f t="shared" si="14"/>
        <v>0.1</v>
      </c>
      <c r="Y66" s="9">
        <f t="shared" si="7"/>
        <v>4.5328015953249787</v>
      </c>
      <c r="Z66" s="9">
        <f t="shared" si="15"/>
        <v>0.64000000000000024</v>
      </c>
      <c r="AA66" s="9">
        <f t="shared" si="8"/>
        <v>1.4617738760127537</v>
      </c>
      <c r="AB66" s="9">
        <f t="shared" si="16"/>
        <v>1</v>
      </c>
    </row>
    <row r="67" spans="20:28">
      <c r="T67">
        <f t="shared" si="4"/>
        <v>0.61000000000000032</v>
      </c>
      <c r="U67" s="9">
        <f t="shared" si="5"/>
        <v>3.7702698072128782</v>
      </c>
      <c r="V67" s="9">
        <f t="shared" si="13"/>
        <v>0.45099999999999973</v>
      </c>
      <c r="W67" s="9">
        <f t="shared" si="6"/>
        <v>79.102196451089853</v>
      </c>
      <c r="X67" s="9">
        <f t="shared" si="14"/>
        <v>0.1</v>
      </c>
      <c r="Y67" s="9">
        <f t="shared" si="7"/>
        <v>4.428522327935922</v>
      </c>
      <c r="Z67" s="9">
        <f t="shared" si="15"/>
        <v>0.64900000000000024</v>
      </c>
      <c r="AA67" s="9">
        <f t="shared" si="8"/>
        <v>1.450229529112435</v>
      </c>
      <c r="AB67" s="9">
        <f t="shared" si="16"/>
        <v>1</v>
      </c>
    </row>
    <row r="68" spans="20:28">
      <c r="T68">
        <f t="shared" si="4"/>
        <v>0.62000000000000033</v>
      </c>
      <c r="U68" s="9">
        <f t="shared" si="5"/>
        <v>3.8990866296212605</v>
      </c>
      <c r="V68" s="9">
        <f t="shared" si="13"/>
        <v>0.44199999999999973</v>
      </c>
      <c r="W68" s="9">
        <f t="shared" si="6"/>
        <v>79.638037567728574</v>
      </c>
      <c r="X68" s="9">
        <f t="shared" si="14"/>
        <v>0.1</v>
      </c>
      <c r="Y68" s="9">
        <f t="shared" si="7"/>
        <v>4.328029151552232</v>
      </c>
      <c r="Z68" s="9">
        <f t="shared" si="15"/>
        <v>0.65800000000000025</v>
      </c>
      <c r="AA68" s="9">
        <f t="shared" si="8"/>
        <v>1.4386851822121161</v>
      </c>
      <c r="AB68" s="9">
        <f t="shared" si="16"/>
        <v>1</v>
      </c>
    </row>
    <row r="69" spans="20:28">
      <c r="T69">
        <f t="shared" si="4"/>
        <v>0.63000000000000034</v>
      </c>
      <c r="U69" s="9">
        <f t="shared" si="5"/>
        <v>4.0350926039528385</v>
      </c>
      <c r="V69" s="9">
        <f t="shared" si="13"/>
        <v>0.43299999999999972</v>
      </c>
      <c r="W69" s="9">
        <f t="shared" si="6"/>
        <v>80.173878684367295</v>
      </c>
      <c r="X69" s="9">
        <f t="shared" si="14"/>
        <v>0.1</v>
      </c>
      <c r="Y69" s="9">
        <f t="shared" si="7"/>
        <v>4.2311355960095396</v>
      </c>
      <c r="Z69" s="9">
        <f t="shared" si="15"/>
        <v>0.66700000000000026</v>
      </c>
      <c r="AA69" s="9">
        <f t="shared" si="8"/>
        <v>1.4271408353117971</v>
      </c>
      <c r="AB69" s="9">
        <f t="shared" si="16"/>
        <v>1</v>
      </c>
    </row>
    <row r="70" spans="20:28">
      <c r="T70">
        <f t="shared" si="4"/>
        <v>0.64000000000000035</v>
      </c>
      <c r="U70" s="9">
        <f t="shared" si="5"/>
        <v>4.1788511861662014</v>
      </c>
      <c r="V70" s="9">
        <f t="shared" si="13"/>
        <v>0.42399999999999971</v>
      </c>
      <c r="W70" s="9">
        <f t="shared" si="6"/>
        <v>80.709719801006031</v>
      </c>
      <c r="X70" s="9">
        <f t="shared" si="14"/>
        <v>0.1</v>
      </c>
      <c r="Y70" s="9">
        <f t="shared" si="7"/>
        <v>4.1376667247220009</v>
      </c>
      <c r="Z70" s="9">
        <f t="shared" si="15"/>
        <v>0.67600000000000027</v>
      </c>
      <c r="AA70" s="9">
        <f t="shared" si="8"/>
        <v>1.4155964884114782</v>
      </c>
      <c r="AB70" s="9">
        <f t="shared" si="16"/>
        <v>1</v>
      </c>
    </row>
    <row r="71" spans="20:28">
      <c r="T71">
        <f t="shared" si="4"/>
        <v>0.65000000000000036</v>
      </c>
      <c r="U71" s="9">
        <f t="shared" si="5"/>
        <v>4.3309832636908974</v>
      </c>
      <c r="V71" s="9">
        <f t="shared" si="13"/>
        <v>0.4149999999999997</v>
      </c>
      <c r="W71" s="9">
        <f t="shared" si="6"/>
        <v>81.245560917644752</v>
      </c>
      <c r="X71" s="9">
        <f t="shared" si="14"/>
        <v>0.1</v>
      </c>
      <c r="Y71" s="9">
        <f t="shared" si="7"/>
        <v>4.047458279778553</v>
      </c>
      <c r="Z71" s="9">
        <f t="shared" si="15"/>
        <v>0.68500000000000028</v>
      </c>
      <c r="AA71" s="9">
        <f t="shared" si="8"/>
        <v>1.4040521415111593</v>
      </c>
      <c r="AB71" s="9">
        <f t="shared" si="16"/>
        <v>1</v>
      </c>
    </row>
    <row r="72" spans="20:28">
      <c r="T72">
        <f t="shared" ref="T72:T106" si="17">T71+0.01</f>
        <v>0.66000000000000036</v>
      </c>
      <c r="U72" s="9">
        <f t="shared" ref="U72:U106" si="18">$H$7*(($H$9/V72)^$H$44)</f>
        <v>4.4921744221663662</v>
      </c>
      <c r="V72" s="9">
        <f t="shared" si="13"/>
        <v>0.40599999999999969</v>
      </c>
      <c r="W72" s="9">
        <f t="shared" ref="W72:W106" si="19">$D$31+T72*($D$34-$D$31)</f>
        <v>81.781402034283474</v>
      </c>
      <c r="X72" s="9">
        <f t="shared" si="14"/>
        <v>0.1</v>
      </c>
      <c r="Y72" s="9">
        <f t="shared" ref="Y72:Y106" si="20">$H$8*(($H$10/Z72)^$H$44)</f>
        <v>3.9603559006265607</v>
      </c>
      <c r="Z72" s="9">
        <f t="shared" si="15"/>
        <v>0.69400000000000028</v>
      </c>
      <c r="AA72" s="9">
        <f t="shared" ref="AA72:AA106" si="21">$D$37+T72*($D$28-$D$37)</f>
        <v>1.3925077946108404</v>
      </c>
      <c r="AB72" s="9">
        <f t="shared" si="16"/>
        <v>1</v>
      </c>
    </row>
    <row r="73" spans="20:28">
      <c r="T73">
        <f t="shared" si="17"/>
        <v>0.67000000000000037</v>
      </c>
      <c r="U73" s="9">
        <f t="shared" si="18"/>
        <v>4.6631833185620835</v>
      </c>
      <c r="V73" s="9">
        <f t="shared" si="13"/>
        <v>0.39699999999999969</v>
      </c>
      <c r="W73" s="9">
        <f t="shared" si="19"/>
        <v>82.317243150922195</v>
      </c>
      <c r="X73" s="9">
        <f t="shared" si="14"/>
        <v>0.1</v>
      </c>
      <c r="Y73" s="9">
        <f t="shared" si="20"/>
        <v>3.8762144091515016</v>
      </c>
      <c r="Z73" s="9">
        <f t="shared" si="15"/>
        <v>0.70300000000000029</v>
      </c>
      <c r="AA73" s="9">
        <f t="shared" si="21"/>
        <v>1.3809634477105217</v>
      </c>
      <c r="AB73" s="9">
        <f t="shared" si="16"/>
        <v>1</v>
      </c>
    </row>
    <row r="74" spans="20:28">
      <c r="T74">
        <f t="shared" si="17"/>
        <v>0.68000000000000038</v>
      </c>
      <c r="U74" s="9">
        <f t="shared" si="18"/>
        <v>4.8448513589174516</v>
      </c>
      <c r="V74" s="9">
        <f t="shared" si="13"/>
        <v>0.38799999999999968</v>
      </c>
      <c r="W74" s="9">
        <f t="shared" si="19"/>
        <v>82.853084267560916</v>
      </c>
      <c r="X74" s="9">
        <f t="shared" si="14"/>
        <v>0.1</v>
      </c>
      <c r="Y74" s="9">
        <f t="shared" si="20"/>
        <v>3.7948971547457084</v>
      </c>
      <c r="Z74" s="9">
        <f t="shared" si="15"/>
        <v>0.7120000000000003</v>
      </c>
      <c r="AA74" s="9">
        <f t="shared" si="21"/>
        <v>1.3694191008102028</v>
      </c>
      <c r="AB74" s="9">
        <f t="shared" si="16"/>
        <v>1</v>
      </c>
    </row>
    <row r="75" spans="20:28">
      <c r="T75">
        <f t="shared" si="17"/>
        <v>0.69000000000000039</v>
      </c>
      <c r="U75" s="9">
        <f t="shared" si="18"/>
        <v>5.0381139200524316</v>
      </c>
      <c r="V75" s="9">
        <f t="shared" si="13"/>
        <v>0.37899999999999967</v>
      </c>
      <c r="W75" s="9">
        <f t="shared" si="19"/>
        <v>83.388925384199638</v>
      </c>
      <c r="X75" s="9">
        <f t="shared" si="14"/>
        <v>0.1</v>
      </c>
      <c r="Y75" s="9">
        <f t="shared" si="20"/>
        <v>3.7162754136494796</v>
      </c>
      <c r="Z75" s="9">
        <f t="shared" si="15"/>
        <v>0.72100000000000031</v>
      </c>
      <c r="AA75" s="9">
        <f t="shared" si="21"/>
        <v>1.3578747539098841</v>
      </c>
      <c r="AB75" s="9">
        <f t="shared" si="16"/>
        <v>1</v>
      </c>
    </row>
    <row r="76" spans="20:28">
      <c r="T76">
        <f t="shared" si="17"/>
        <v>0.7000000000000004</v>
      </c>
      <c r="U76" s="9">
        <f t="shared" si="18"/>
        <v>5.2440134054553171</v>
      </c>
      <c r="V76" s="9">
        <f t="shared" ref="V76:V106" si="22">$D$29+T76*($D$32-$D$29)</f>
        <v>0.36999999999999966</v>
      </c>
      <c r="W76" s="9">
        <f t="shared" si="19"/>
        <v>83.924766500838359</v>
      </c>
      <c r="X76" s="9">
        <f t="shared" si="14"/>
        <v>0.1</v>
      </c>
      <c r="Y76" s="9">
        <f t="shared" si="20"/>
        <v>3.6402278374560559</v>
      </c>
      <c r="Z76" s="9">
        <f t="shared" si="15"/>
        <v>0.73000000000000032</v>
      </c>
      <c r="AA76" s="9">
        <f t="shared" si="21"/>
        <v>1.3463304070095652</v>
      </c>
      <c r="AB76" s="9">
        <f t="shared" si="16"/>
        <v>1</v>
      </c>
    </row>
    <row r="77" spans="20:28">
      <c r="T77">
        <f t="shared" si="17"/>
        <v>0.71000000000000041</v>
      </c>
      <c r="U77" s="9">
        <f t="shared" si="18"/>
        <v>5.4637144887639026</v>
      </c>
      <c r="V77" s="9">
        <f t="shared" si="22"/>
        <v>0.36099999999999965</v>
      </c>
      <c r="W77" s="9">
        <f t="shared" si="19"/>
        <v>84.460607617477081</v>
      </c>
      <c r="X77" s="9">
        <f t="shared" si="14"/>
        <v>0.1</v>
      </c>
      <c r="Y77" s="9">
        <f t="shared" si="20"/>
        <v>3.5666399462089582</v>
      </c>
      <c r="Z77" s="9">
        <f t="shared" si="15"/>
        <v>0.73900000000000032</v>
      </c>
      <c r="AA77" s="9">
        <f t="shared" si="21"/>
        <v>1.3347860601092463</v>
      </c>
      <c r="AB77" s="9">
        <f t="shared" si="16"/>
        <v>1</v>
      </c>
    </row>
    <row r="78" spans="20:28">
      <c r="T78">
        <f t="shared" si="17"/>
        <v>0.72000000000000042</v>
      </c>
      <c r="U78" s="9">
        <f t="shared" si="18"/>
        <v>5.6985219772179558</v>
      </c>
      <c r="V78" s="9">
        <f t="shared" si="22"/>
        <v>0.35199999999999965</v>
      </c>
      <c r="W78" s="9">
        <f t="shared" si="19"/>
        <v>84.996448734115802</v>
      </c>
      <c r="X78" s="9">
        <f t="shared" ref="X78:X106" si="23">$D$32+T78*($D$35-$D$32)</f>
        <v>0.1</v>
      </c>
      <c r="Y78" s="9">
        <f t="shared" si="20"/>
        <v>3.4954036619949806</v>
      </c>
      <c r="Z78" s="9">
        <f t="shared" ref="Z78:Z106" si="24">$D$35+T78*($D$38-$D$35)</f>
        <v>0.74800000000000033</v>
      </c>
      <c r="AA78" s="9">
        <f t="shared" si="21"/>
        <v>1.3232417132089274</v>
      </c>
      <c r="AB78" s="9">
        <f t="shared" si="16"/>
        <v>1</v>
      </c>
    </row>
    <row r="79" spans="20:28">
      <c r="T79">
        <f t="shared" si="17"/>
        <v>0.73000000000000043</v>
      </c>
      <c r="U79" s="9">
        <f t="shared" si="18"/>
        <v>5.9499018266198709</v>
      </c>
      <c r="V79" s="9">
        <f t="shared" si="22"/>
        <v>0.34299999999999964</v>
      </c>
      <c r="W79" s="9">
        <f t="shared" si="19"/>
        <v>85.532289850754523</v>
      </c>
      <c r="X79" s="9">
        <f t="shared" si="23"/>
        <v>0.1</v>
      </c>
      <c r="Y79" s="9">
        <f t="shared" si="20"/>
        <v>3.4264168793564704</v>
      </c>
      <c r="Z79" s="9">
        <f t="shared" si="24"/>
        <v>0.75700000000000034</v>
      </c>
      <c r="AA79" s="9">
        <f t="shared" si="21"/>
        <v>1.3116973663086084</v>
      </c>
      <c r="AB79" s="9">
        <f t="shared" ref="AB79:AB106" si="25">$D$38+T79*($D$29-$D$38)</f>
        <v>1</v>
      </c>
    </row>
    <row r="80" spans="20:28">
      <c r="T80">
        <f t="shared" si="17"/>
        <v>0.74000000000000044</v>
      </c>
      <c r="U80" s="9">
        <f t="shared" si="18"/>
        <v>6.2195059645521651</v>
      </c>
      <c r="V80" s="9">
        <f t="shared" si="22"/>
        <v>0.33399999999999963</v>
      </c>
      <c r="W80" s="9">
        <f t="shared" si="19"/>
        <v>86.068130967393245</v>
      </c>
      <c r="X80" s="9">
        <f t="shared" si="23"/>
        <v>0.1</v>
      </c>
      <c r="Y80" s="9">
        <f t="shared" si="20"/>
        <v>3.359583069219497</v>
      </c>
      <c r="Z80" s="9">
        <f t="shared" si="24"/>
        <v>0.76600000000000035</v>
      </c>
      <c r="AA80" s="9">
        <f t="shared" si="21"/>
        <v>1.3001530194082895</v>
      </c>
      <c r="AB80" s="9">
        <f t="shared" si="25"/>
        <v>1</v>
      </c>
    </row>
    <row r="81" spans="20:28">
      <c r="T81">
        <f t="shared" si="17"/>
        <v>0.75000000000000044</v>
      </c>
      <c r="U81" s="9">
        <f t="shared" si="18"/>
        <v>6.5092017376290832</v>
      </c>
      <c r="V81" s="9">
        <f t="shared" si="22"/>
        <v>0.32499999999999962</v>
      </c>
      <c r="W81" s="9">
        <f t="shared" si="19"/>
        <v>86.603972084031966</v>
      </c>
      <c r="X81" s="9">
        <f t="shared" si="23"/>
        <v>0.1</v>
      </c>
      <c r="Y81" s="9">
        <f t="shared" si="20"/>
        <v>3.2948109133655814</v>
      </c>
      <c r="Z81" s="9">
        <f t="shared" si="24"/>
        <v>0.77500000000000036</v>
      </c>
      <c r="AA81" s="9">
        <f t="shared" si="21"/>
        <v>1.2886086725079706</v>
      </c>
      <c r="AB81" s="9">
        <f t="shared" si="25"/>
        <v>1</v>
      </c>
    </row>
    <row r="82" spans="20:28">
      <c r="T82">
        <f t="shared" si="17"/>
        <v>0.76000000000000045</v>
      </c>
      <c r="U82" s="9">
        <f t="shared" si="18"/>
        <v>6.8211070017716446</v>
      </c>
      <c r="V82" s="9">
        <f t="shared" si="22"/>
        <v>0.31599999999999961</v>
      </c>
      <c r="W82" s="9">
        <f t="shared" si="19"/>
        <v>87.139813200670687</v>
      </c>
      <c r="X82" s="9">
        <f t="shared" si="23"/>
        <v>0.1</v>
      </c>
      <c r="Y82" s="9">
        <f t="shared" si="20"/>
        <v>3.2320139667692782</v>
      </c>
      <c r="Z82" s="9">
        <f t="shared" si="24"/>
        <v>0.78400000000000036</v>
      </c>
      <c r="AA82" s="9">
        <f t="shared" si="21"/>
        <v>1.2770643256076519</v>
      </c>
      <c r="AB82" s="9">
        <f t="shared" si="25"/>
        <v>1</v>
      </c>
    </row>
    <row r="83" spans="20:28">
      <c r="T83">
        <f t="shared" si="17"/>
        <v>0.77000000000000046</v>
      </c>
      <c r="U83" s="9">
        <f t="shared" si="18"/>
        <v>7.1576321358374493</v>
      </c>
      <c r="V83" s="9">
        <f t="shared" si="22"/>
        <v>0.30699999999999961</v>
      </c>
      <c r="W83" s="9">
        <f t="shared" si="19"/>
        <v>87.675654317309409</v>
      </c>
      <c r="X83" s="9">
        <f t="shared" si="23"/>
        <v>0.1</v>
      </c>
      <c r="Y83" s="9">
        <f t="shared" si="20"/>
        <v>3.1711103453862548</v>
      </c>
      <c r="Z83" s="9">
        <f t="shared" si="24"/>
        <v>0.79300000000000037</v>
      </c>
      <c r="AA83" s="9">
        <f t="shared" si="21"/>
        <v>1.265519978707333</v>
      </c>
      <c r="AB83" s="9">
        <f t="shared" si="25"/>
        <v>1</v>
      </c>
    </row>
    <row r="84" spans="20:28">
      <c r="T84">
        <f t="shared" si="17"/>
        <v>0.78000000000000047</v>
      </c>
      <c r="U84" s="9">
        <f t="shared" si="18"/>
        <v>7.5215305973147499</v>
      </c>
      <c r="V84" s="9">
        <f t="shared" si="22"/>
        <v>0.2979999999999996</v>
      </c>
      <c r="W84" s="9">
        <f t="shared" si="19"/>
        <v>88.21149543394813</v>
      </c>
      <c r="X84" s="9">
        <f t="shared" si="23"/>
        <v>0.1</v>
      </c>
      <c r="Y84" s="9">
        <f t="shared" si="20"/>
        <v>3.1120224372105603</v>
      </c>
      <c r="Z84" s="9">
        <f t="shared" si="24"/>
        <v>0.80200000000000038</v>
      </c>
      <c r="AA84" s="9">
        <f t="shared" si="21"/>
        <v>1.2539756318070143</v>
      </c>
      <c r="AB84" s="9">
        <f t="shared" si="25"/>
        <v>1</v>
      </c>
    </row>
    <row r="85" spans="20:28">
      <c r="T85">
        <f t="shared" si="17"/>
        <v>0.79000000000000048</v>
      </c>
      <c r="U85" s="9">
        <f t="shared" si="18"/>
        <v>7.9159600800492811</v>
      </c>
      <c r="V85" s="9">
        <f t="shared" si="22"/>
        <v>0.28899999999999959</v>
      </c>
      <c r="W85" s="9">
        <f t="shared" si="19"/>
        <v>88.747336550586851</v>
      </c>
      <c r="X85" s="9">
        <f t="shared" si="23"/>
        <v>0.1</v>
      </c>
      <c r="Y85" s="9">
        <f t="shared" si="20"/>
        <v>3.0546766346286822</v>
      </c>
      <c r="Z85" s="9">
        <f t="shared" si="24"/>
        <v>0.81100000000000039</v>
      </c>
      <c r="AA85" s="9">
        <f t="shared" si="21"/>
        <v>1.2424312849066954</v>
      </c>
      <c r="AB85" s="9">
        <f t="shared" si="25"/>
        <v>1</v>
      </c>
    </row>
    <row r="86" spans="20:28">
      <c r="T86">
        <f t="shared" si="17"/>
        <v>0.80000000000000049</v>
      </c>
      <c r="U86" s="9">
        <f t="shared" si="18"/>
        <v>8.3445569137464197</v>
      </c>
      <c r="V86" s="9">
        <f t="shared" si="22"/>
        <v>0.27999999999999958</v>
      </c>
      <c r="W86" s="9">
        <f t="shared" si="19"/>
        <v>89.283177667225573</v>
      </c>
      <c r="X86" s="9">
        <f t="shared" si="23"/>
        <v>0.1</v>
      </c>
      <c r="Y86" s="9">
        <f t="shared" si="20"/>
        <v>2.9990030862851031</v>
      </c>
      <c r="Z86" s="9">
        <f t="shared" si="24"/>
        <v>0.8200000000000004</v>
      </c>
      <c r="AA86" s="9">
        <f t="shared" si="21"/>
        <v>1.2308869380063765</v>
      </c>
      <c r="AB86" s="9">
        <f t="shared" si="25"/>
        <v>1</v>
      </c>
    </row>
    <row r="87" spans="20:28">
      <c r="T87">
        <f t="shared" si="17"/>
        <v>0.8100000000000005</v>
      </c>
      <c r="U87" s="9">
        <f t="shared" si="18"/>
        <v>8.8115271128666297</v>
      </c>
      <c r="V87" s="9">
        <f t="shared" si="22"/>
        <v>0.27099999999999957</v>
      </c>
      <c r="W87" s="9">
        <f t="shared" si="19"/>
        <v>89.819018783864308</v>
      </c>
      <c r="X87" s="9">
        <f t="shared" si="23"/>
        <v>0.1</v>
      </c>
      <c r="Y87" s="9">
        <f t="shared" si="20"/>
        <v>2.9449354668411756</v>
      </c>
      <c r="Z87" s="9">
        <f t="shared" si="24"/>
        <v>0.8290000000000004</v>
      </c>
      <c r="AA87" s="9">
        <f t="shared" si="21"/>
        <v>1.2193425911060576</v>
      </c>
      <c r="AB87" s="9">
        <f t="shared" si="25"/>
        <v>1</v>
      </c>
    </row>
    <row r="88" spans="20:28">
      <c r="T88">
        <f t="shared" si="17"/>
        <v>0.82000000000000051</v>
      </c>
      <c r="U88" s="9">
        <f t="shared" si="18"/>
        <v>9.3217585081839438</v>
      </c>
      <c r="V88" s="9">
        <f t="shared" si="22"/>
        <v>0.26199999999999957</v>
      </c>
      <c r="W88" s="9">
        <f t="shared" si="19"/>
        <v>90.35485990050303</v>
      </c>
      <c r="X88" s="9">
        <f t="shared" si="23"/>
        <v>0.1</v>
      </c>
      <c r="Y88" s="9">
        <f t="shared" si="20"/>
        <v>2.8924107631594538</v>
      </c>
      <c r="Z88" s="9">
        <f t="shared" si="24"/>
        <v>0.83800000000000041</v>
      </c>
      <c r="AA88" s="9">
        <f t="shared" si="21"/>
        <v>1.2077982442057387</v>
      </c>
      <c r="AB88" s="9">
        <f t="shared" si="25"/>
        <v>1</v>
      </c>
    </row>
    <row r="89" spans="20:28">
      <c r="T89">
        <f t="shared" si="17"/>
        <v>0.83000000000000052</v>
      </c>
      <c r="U89" s="9">
        <f t="shared" si="18"/>
        <v>9.880959776621081</v>
      </c>
      <c r="V89" s="9">
        <f t="shared" si="22"/>
        <v>0.25299999999999956</v>
      </c>
      <c r="W89" s="9">
        <f t="shared" si="19"/>
        <v>90.890701017141751</v>
      </c>
      <c r="X89" s="9">
        <f t="shared" si="23"/>
        <v>0.1</v>
      </c>
      <c r="Y89" s="9">
        <f t="shared" si="20"/>
        <v>2.8413690755801158</v>
      </c>
      <c r="Z89" s="9">
        <f t="shared" si="24"/>
        <v>0.84700000000000042</v>
      </c>
      <c r="AA89" s="9">
        <f t="shared" si="21"/>
        <v>1.1962538973054198</v>
      </c>
      <c r="AB89" s="9">
        <f t="shared" si="25"/>
        <v>1</v>
      </c>
    </row>
    <row r="90" spans="20:28">
      <c r="T90">
        <f t="shared" si="17"/>
        <v>0.84000000000000052</v>
      </c>
      <c r="U90" s="9">
        <f t="shared" si="18"/>
        <v>10.495834065987408</v>
      </c>
      <c r="V90" s="9">
        <f t="shared" si="22"/>
        <v>0.24399999999999955</v>
      </c>
      <c r="W90" s="9">
        <f t="shared" si="19"/>
        <v>91.426542133780472</v>
      </c>
      <c r="X90" s="9">
        <f t="shared" si="23"/>
        <v>0.1</v>
      </c>
      <c r="Y90" s="9">
        <f t="shared" si="20"/>
        <v>2.7917534330773188</v>
      </c>
      <c r="Z90" s="9">
        <f t="shared" si="24"/>
        <v>0.85600000000000043</v>
      </c>
      <c r="AA90" s="9">
        <f t="shared" si="21"/>
        <v>1.1847095504051011</v>
      </c>
      <c r="AB90" s="9">
        <f t="shared" si="25"/>
        <v>1</v>
      </c>
    </row>
    <row r="91" spans="20:28">
      <c r="T91">
        <f t="shared" si="17"/>
        <v>0.85000000000000053</v>
      </c>
      <c r="U91" s="9">
        <f t="shared" si="18"/>
        <v>11.174297497105902</v>
      </c>
      <c r="V91" s="9">
        <f t="shared" si="22"/>
        <v>0.23499999999999954</v>
      </c>
      <c r="W91" s="9">
        <f t="shared" si="19"/>
        <v>91.962383250419194</v>
      </c>
      <c r="X91" s="9">
        <f t="shared" si="23"/>
        <v>0.1</v>
      </c>
      <c r="Y91" s="9">
        <f t="shared" si="20"/>
        <v>2.743509621192131</v>
      </c>
      <c r="Z91" s="9">
        <f t="shared" si="24"/>
        <v>0.86500000000000044</v>
      </c>
      <c r="AA91" s="9">
        <f t="shared" si="21"/>
        <v>1.1731652035047822</v>
      </c>
      <c r="AB91" s="9">
        <f t="shared" si="25"/>
        <v>1</v>
      </c>
    </row>
    <row r="92" spans="20:28">
      <c r="T92">
        <f t="shared" si="17"/>
        <v>0.86000000000000054</v>
      </c>
      <c r="U92" s="9">
        <f t="shared" si="18"/>
        <v>11.925756419687925</v>
      </c>
      <c r="V92" s="9">
        <f t="shared" si="22"/>
        <v>0.22599999999999953</v>
      </c>
      <c r="W92" s="9">
        <f t="shared" si="19"/>
        <v>92.498224367057929</v>
      </c>
      <c r="X92" s="9">
        <f t="shared" si="23"/>
        <v>0.1</v>
      </c>
      <c r="Y92" s="9">
        <f t="shared" si="20"/>
        <v>2.6965860217369131</v>
      </c>
      <c r="Z92" s="9">
        <f t="shared" si="24"/>
        <v>0.87400000000000044</v>
      </c>
      <c r="AA92" s="9">
        <f t="shared" si="21"/>
        <v>1.1616208566044635</v>
      </c>
      <c r="AB92" s="9">
        <f t="shared" si="25"/>
        <v>1</v>
      </c>
    </row>
    <row r="93" spans="20:28">
      <c r="T93">
        <f t="shared" si="17"/>
        <v>0.87000000000000055</v>
      </c>
      <c r="U93" s="9">
        <f t="shared" si="18"/>
        <v>12.761462351966252</v>
      </c>
      <c r="V93" s="9">
        <f t="shared" si="22"/>
        <v>0.21699999999999953</v>
      </c>
      <c r="W93" s="9">
        <f t="shared" si="19"/>
        <v>93.034065483696651</v>
      </c>
      <c r="X93" s="9">
        <f t="shared" si="23"/>
        <v>0.1</v>
      </c>
      <c r="Y93" s="9">
        <f t="shared" si="20"/>
        <v>2.6509334633544261</v>
      </c>
      <c r="Z93" s="9">
        <f t="shared" si="24"/>
        <v>0.88300000000000045</v>
      </c>
      <c r="AA93" s="9">
        <f t="shared" si="21"/>
        <v>1.1500765097041443</v>
      </c>
      <c r="AB93" s="9">
        <f t="shared" si="25"/>
        <v>1</v>
      </c>
    </row>
    <row r="94" spans="20:28">
      <c r="T94">
        <f t="shared" si="17"/>
        <v>0.88000000000000056</v>
      </c>
      <c r="U94" s="9">
        <f t="shared" si="18"/>
        <v>13.694970730433528</v>
      </c>
      <c r="V94" s="9">
        <f t="shared" si="22"/>
        <v>0.20799999999999952</v>
      </c>
      <c r="W94" s="9">
        <f t="shared" si="19"/>
        <v>93.569906600335372</v>
      </c>
      <c r="X94" s="9">
        <f t="shared" si="23"/>
        <v>0.1</v>
      </c>
      <c r="Y94" s="9">
        <f t="shared" si="20"/>
        <v>2.6065050820948938</v>
      </c>
      <c r="Z94" s="9">
        <f t="shared" si="24"/>
        <v>0.89200000000000046</v>
      </c>
      <c r="AA94" s="9">
        <f t="shared" si="21"/>
        <v>1.1385321628038256</v>
      </c>
      <c r="AB94" s="9">
        <f t="shared" si="25"/>
        <v>1</v>
      </c>
    </row>
    <row r="95" spans="20:28">
      <c r="T95">
        <f t="shared" si="17"/>
        <v>0.89000000000000057</v>
      </c>
      <c r="U95" s="9">
        <f t="shared" si="18"/>
        <v>14.742739983369169</v>
      </c>
      <c r="V95" s="9">
        <f t="shared" si="22"/>
        <v>0.19899999999999951</v>
      </c>
      <c r="W95" s="9">
        <f t="shared" si="19"/>
        <v>94.105747716974093</v>
      </c>
      <c r="X95" s="9">
        <f t="shared" si="23"/>
        <v>0.1</v>
      </c>
      <c r="Y95" s="9">
        <f t="shared" si="20"/>
        <v>2.5632561912463658</v>
      </c>
      <c r="Z95" s="9">
        <f t="shared" si="24"/>
        <v>0.90100000000000047</v>
      </c>
      <c r="AA95" s="9">
        <f t="shared" si="21"/>
        <v>1.1269878159035067</v>
      </c>
      <c r="AB95" s="9">
        <f t="shared" si="25"/>
        <v>1</v>
      </c>
    </row>
    <row r="96" spans="20:28">
      <c r="T96">
        <f t="shared" si="17"/>
        <v>0.90000000000000058</v>
      </c>
      <c r="U96" s="9">
        <f t="shared" si="18"/>
        <v>15.924922656356941</v>
      </c>
      <c r="V96" s="9">
        <f t="shared" si="22"/>
        <v>0.1899999999999995</v>
      </c>
      <c r="W96" s="9">
        <f t="shared" si="19"/>
        <v>94.641588833612815</v>
      </c>
      <c r="X96" s="9">
        <f t="shared" si="23"/>
        <v>0.1</v>
      </c>
      <c r="Y96" s="9">
        <f t="shared" si="20"/>
        <v>2.5211441597191744</v>
      </c>
      <c r="Z96" s="9">
        <f t="shared" si="24"/>
        <v>0.91000000000000048</v>
      </c>
      <c r="AA96" s="9">
        <f t="shared" si="21"/>
        <v>1.1154434690031878</v>
      </c>
      <c r="AB96" s="9">
        <f t="shared" si="25"/>
        <v>1</v>
      </c>
    </row>
    <row r="97" spans="20:28">
      <c r="T97">
        <f t="shared" si="17"/>
        <v>0.91000000000000059</v>
      </c>
      <c r="U97" s="9">
        <f t="shared" si="18"/>
        <v>17.266422959686622</v>
      </c>
      <c r="V97" s="9">
        <f t="shared" si="22"/>
        <v>0.18099999999999949</v>
      </c>
      <c r="W97" s="9">
        <f t="shared" si="19"/>
        <v>95.177429950251536</v>
      </c>
      <c r="X97" s="9">
        <f t="shared" si="23"/>
        <v>0.1</v>
      </c>
      <c r="Y97" s="9">
        <f t="shared" si="20"/>
        <v>2.480128298344241</v>
      </c>
      <c r="Z97" s="9">
        <f t="shared" si="24"/>
        <v>0.91900000000000048</v>
      </c>
      <c r="AA97" s="9">
        <f t="shared" si="21"/>
        <v>1.1038991221028689</v>
      </c>
      <c r="AB97" s="9">
        <f t="shared" si="25"/>
        <v>1</v>
      </c>
    </row>
    <row r="98" spans="20:28">
      <c r="T98">
        <f t="shared" si="17"/>
        <v>0.9200000000000006</v>
      </c>
      <c r="U98" s="9">
        <f t="shared" si="18"/>
        <v>18.798329389268734</v>
      </c>
      <c r="V98" s="9">
        <f t="shared" si="22"/>
        <v>0.17199999999999949</v>
      </c>
      <c r="W98" s="9">
        <f t="shared" si="19"/>
        <v>95.713271066890258</v>
      </c>
      <c r="X98" s="9">
        <f t="shared" si="23"/>
        <v>0.1</v>
      </c>
      <c r="Y98" s="9">
        <f t="shared" si="20"/>
        <v>2.4401697534988567</v>
      </c>
      <c r="Z98" s="9">
        <f t="shared" si="24"/>
        <v>0.92800000000000049</v>
      </c>
      <c r="AA98" s="9">
        <f t="shared" si="21"/>
        <v>1.0923547752025502</v>
      </c>
      <c r="AB98" s="9">
        <f t="shared" si="25"/>
        <v>1</v>
      </c>
    </row>
    <row r="99" spans="20:28">
      <c r="T99">
        <f t="shared" si="17"/>
        <v>0.9300000000000006</v>
      </c>
      <c r="U99" s="9">
        <f t="shared" si="18"/>
        <v>20.559883967335708</v>
      </c>
      <c r="V99" s="9">
        <f t="shared" si="22"/>
        <v>0.16299999999999948</v>
      </c>
      <c r="W99" s="9">
        <f t="shared" si="19"/>
        <v>96.249112183528979</v>
      </c>
      <c r="X99" s="9">
        <f t="shared" si="23"/>
        <v>0.1</v>
      </c>
      <c r="Y99" s="9">
        <f t="shared" si="20"/>
        <v>2.4012314075219856</v>
      </c>
      <c r="Z99" s="9">
        <f t="shared" si="24"/>
        <v>0.9370000000000005</v>
      </c>
      <c r="AA99" s="9">
        <f t="shared" si="21"/>
        <v>1.0808104283022313</v>
      </c>
      <c r="AB99" s="9">
        <f t="shared" si="25"/>
        <v>1</v>
      </c>
    </row>
    <row r="100" spans="20:28">
      <c r="T100">
        <f t="shared" si="17"/>
        <v>0.94000000000000061</v>
      </c>
      <c r="U100" s="9">
        <f t="shared" si="18"/>
        <v>22.601232969157493</v>
      </c>
      <c r="V100" s="9">
        <f t="shared" si="22"/>
        <v>0.15399999999999947</v>
      </c>
      <c r="W100" s="9">
        <f t="shared" si="19"/>
        <v>96.7849533001677</v>
      </c>
      <c r="X100" s="9">
        <f t="shared" si="23"/>
        <v>0.1</v>
      </c>
      <c r="Y100" s="9">
        <f t="shared" si="20"/>
        <v>2.3632777854255314</v>
      </c>
      <c r="Z100" s="9">
        <f t="shared" si="24"/>
        <v>0.94600000000000051</v>
      </c>
      <c r="AA100" s="9">
        <f t="shared" si="21"/>
        <v>1.0692660814019124</v>
      </c>
      <c r="AB100" s="9">
        <f t="shared" si="25"/>
        <v>1</v>
      </c>
    </row>
    <row r="101" spans="20:28">
      <c r="T101">
        <f t="shared" si="17"/>
        <v>0.95000000000000062</v>
      </c>
      <c r="U101" s="9">
        <f t="shared" si="18"/>
        <v>24.98733827582846</v>
      </c>
      <c r="V101" s="9">
        <f t="shared" si="22"/>
        <v>0.14499999999999946</v>
      </c>
      <c r="W101" s="9">
        <f t="shared" si="19"/>
        <v>97.320794416806422</v>
      </c>
      <c r="X101" s="9">
        <f t="shared" si="23"/>
        <v>0.1</v>
      </c>
      <c r="Y101" s="9">
        <f t="shared" si="20"/>
        <v>2.3262749674480934</v>
      </c>
      <c r="Z101" s="9">
        <f t="shared" si="24"/>
        <v>0.95500000000000052</v>
      </c>
      <c r="AA101" s="9">
        <f t="shared" si="21"/>
        <v>1.0577217345015935</v>
      </c>
      <c r="AB101" s="9">
        <f t="shared" si="25"/>
        <v>1</v>
      </c>
    </row>
    <row r="102" spans="20:28">
      <c r="T102">
        <f t="shared" si="17"/>
        <v>0.96000000000000063</v>
      </c>
      <c r="U102" s="9">
        <f t="shared" si="18"/>
        <v>27.803650418017433</v>
      </c>
      <c r="V102" s="9">
        <f t="shared" si="22"/>
        <v>0.13599999999999945</v>
      </c>
      <c r="W102" s="9">
        <f t="shared" si="19"/>
        <v>97.856635533445143</v>
      </c>
      <c r="X102" s="9">
        <f t="shared" si="23"/>
        <v>0.1</v>
      </c>
      <c r="Y102" s="9">
        <f t="shared" si="20"/>
        <v>2.2901905070343296</v>
      </c>
      <c r="Z102" s="9">
        <f t="shared" si="24"/>
        <v>0.96400000000000052</v>
      </c>
      <c r="AA102" s="9">
        <f t="shared" si="21"/>
        <v>1.0461773876012748</v>
      </c>
      <c r="AB102" s="9">
        <f t="shared" si="25"/>
        <v>1</v>
      </c>
    </row>
    <row r="103" spans="20:28">
      <c r="T103">
        <f t="shared" si="17"/>
        <v>0.97000000000000064</v>
      </c>
      <c r="U103" s="9">
        <f t="shared" si="18"/>
        <v>31.164521639987068</v>
      </c>
      <c r="V103" s="9">
        <f t="shared" si="22"/>
        <v>0.12699999999999945</v>
      </c>
      <c r="W103" s="9">
        <f t="shared" si="19"/>
        <v>98.392476650083864</v>
      </c>
      <c r="X103" s="9">
        <f t="shared" si="23"/>
        <v>0.1</v>
      </c>
      <c r="Y103" s="9">
        <f t="shared" si="20"/>
        <v>2.2549933538563969</v>
      </c>
      <c r="Z103" s="9">
        <f t="shared" si="24"/>
        <v>0.97300000000000053</v>
      </c>
      <c r="AA103" s="9">
        <f t="shared" si="21"/>
        <v>1.0346330407009559</v>
      </c>
      <c r="AB103" s="9">
        <f t="shared" si="25"/>
        <v>1</v>
      </c>
    </row>
    <row r="104" spans="20:28">
      <c r="T104">
        <f t="shared" si="17"/>
        <v>0.98000000000000065</v>
      </c>
      <c r="U104" s="9">
        <f t="shared" si="18"/>
        <v>35.225999220942647</v>
      </c>
      <c r="V104" s="9">
        <f t="shared" si="22"/>
        <v>0.11799999999999944</v>
      </c>
      <c r="W104" s="9">
        <f t="shared" si="19"/>
        <v>98.928317766722586</v>
      </c>
      <c r="X104" s="9">
        <f t="shared" si="23"/>
        <v>0.1</v>
      </c>
      <c r="Y104" s="9">
        <f t="shared" si="20"/>
        <v>2.2206537815242644</v>
      </c>
      <c r="Z104" s="9">
        <f t="shared" si="24"/>
        <v>0.98200000000000054</v>
      </c>
      <c r="AA104" s="9">
        <f t="shared" si="21"/>
        <v>1.0230886938006369</v>
      </c>
      <c r="AB104" s="9">
        <f t="shared" si="25"/>
        <v>1</v>
      </c>
    </row>
    <row r="105" spans="20:28">
      <c r="T105">
        <f t="shared" si="17"/>
        <v>0.99000000000000066</v>
      </c>
      <c r="U105" s="9">
        <f t="shared" si="18"/>
        <v>40.205842782889142</v>
      </c>
      <c r="V105" s="9">
        <f t="shared" si="22"/>
        <v>0.10899999999999943</v>
      </c>
      <c r="W105" s="9">
        <f t="shared" si="19"/>
        <v>99.464158883361307</v>
      </c>
      <c r="X105" s="9">
        <f t="shared" si="23"/>
        <v>0.1</v>
      </c>
      <c r="Y105" s="9">
        <f t="shared" si="20"/>
        <v>2.187143319659429</v>
      </c>
      <c r="Z105" s="9">
        <f t="shared" si="24"/>
        <v>0.99100000000000055</v>
      </c>
      <c r="AA105" s="9">
        <f t="shared" si="21"/>
        <v>1.011544346900318</v>
      </c>
      <c r="AB105" s="9">
        <f t="shared" si="25"/>
        <v>1</v>
      </c>
    </row>
    <row r="106" spans="20:28">
      <c r="T106">
        <f t="shared" si="17"/>
        <v>1.0000000000000007</v>
      </c>
      <c r="U106" s="9">
        <f t="shared" si="18"/>
        <v>46.415888336128198</v>
      </c>
      <c r="V106" s="9">
        <f t="shared" si="22"/>
        <v>9.9999999999999423E-2</v>
      </c>
      <c r="W106" s="9">
        <f t="shared" si="19"/>
        <v>100.00000000000003</v>
      </c>
      <c r="X106" s="9">
        <f t="shared" si="23"/>
        <v>0.1</v>
      </c>
      <c r="Y106" s="9">
        <f t="shared" si="20"/>
        <v>2.154434690031882</v>
      </c>
      <c r="Z106" s="9">
        <f t="shared" si="24"/>
        <v>1.0000000000000007</v>
      </c>
      <c r="AA106" s="9">
        <f t="shared" si="21"/>
        <v>0.99999999999999933</v>
      </c>
      <c r="AB106" s="9">
        <f t="shared" si="25"/>
        <v>1</v>
      </c>
    </row>
  </sheetData>
  <mergeCells count="20">
    <mergeCell ref="B45:G45"/>
    <mergeCell ref="B46:G46"/>
    <mergeCell ref="B44:G44"/>
    <mergeCell ref="U4:V4"/>
    <mergeCell ref="W4:X4"/>
    <mergeCell ref="B15:G15"/>
    <mergeCell ref="B16:G16"/>
    <mergeCell ref="B17:G17"/>
    <mergeCell ref="B18:G18"/>
    <mergeCell ref="B20:G20"/>
    <mergeCell ref="B6:G6"/>
    <mergeCell ref="B7:G7"/>
    <mergeCell ref="B8:G8"/>
    <mergeCell ref="B9:G9"/>
    <mergeCell ref="B10:G10"/>
    <mergeCell ref="Y4:Z4"/>
    <mergeCell ref="AA4:AB4"/>
    <mergeCell ref="B11:G11"/>
    <mergeCell ref="B12:G12"/>
    <mergeCell ref="B43:G43"/>
  </mergeCells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Otto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2017-09-17T11:35:54Z</dcterms:modified>
</cp:coreProperties>
</file>