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mbeddings/oleObject1.bin" ContentType="application/vnd.openxmlformats-officedocument.oleObject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8" windowWidth="14808" windowHeight="8016"/>
  </bookViews>
  <sheets>
    <sheet name="Diesel" sheetId="1" r:id="rId1"/>
  </sheets>
  <calcPr calcId="125725"/>
</workbook>
</file>

<file path=xl/calcChain.xml><?xml version="1.0" encoding="utf-8"?>
<calcChain xmlns="http://schemas.openxmlformats.org/spreadsheetml/2006/main">
  <c r="H43" i="1"/>
  <c r="H10"/>
  <c r="D35" s="1"/>
  <c r="H9"/>
  <c r="D29"/>
  <c r="H46"/>
  <c r="H45"/>
  <c r="D28"/>
  <c r="D30"/>
  <c r="T28"/>
  <c r="T29" s="1"/>
  <c r="T30" s="1"/>
  <c r="T31" s="1"/>
  <c r="T32" s="1"/>
  <c r="T33" s="1"/>
  <c r="T34" s="1"/>
  <c r="T35" s="1"/>
  <c r="T36" s="1"/>
  <c r="T37" s="1"/>
  <c r="T38" s="1"/>
  <c r="T39" s="1"/>
  <c r="T40" s="1"/>
  <c r="T41" s="1"/>
  <c r="T42" s="1"/>
  <c r="T43" s="1"/>
  <c r="T44" s="1"/>
  <c r="T45" s="1"/>
  <c r="T46" s="1"/>
  <c r="T47" s="1"/>
  <c r="T48" s="1"/>
  <c r="T49" s="1"/>
  <c r="T50" s="1"/>
  <c r="T51" s="1"/>
  <c r="T52" s="1"/>
  <c r="T53" s="1"/>
  <c r="T54" s="1"/>
  <c r="T55" s="1"/>
  <c r="T56" s="1"/>
  <c r="T57" s="1"/>
  <c r="T58" s="1"/>
  <c r="T59" s="1"/>
  <c r="T60" s="1"/>
  <c r="T61" s="1"/>
  <c r="T62" s="1"/>
  <c r="T63" s="1"/>
  <c r="T64" s="1"/>
  <c r="T65" s="1"/>
  <c r="T66" s="1"/>
  <c r="T67" s="1"/>
  <c r="T68" s="1"/>
  <c r="T69" s="1"/>
  <c r="T70" s="1"/>
  <c r="T71" s="1"/>
  <c r="T72" s="1"/>
  <c r="T73" s="1"/>
  <c r="T74" s="1"/>
  <c r="T75" s="1"/>
  <c r="T76" s="1"/>
  <c r="T77" s="1"/>
  <c r="T78" s="1"/>
  <c r="T79" s="1"/>
  <c r="T80" s="1"/>
  <c r="T81" s="1"/>
  <c r="T82" s="1"/>
  <c r="T83" s="1"/>
  <c r="T84" s="1"/>
  <c r="T85" s="1"/>
  <c r="T86" s="1"/>
  <c r="T87" s="1"/>
  <c r="T88" s="1"/>
  <c r="T89" s="1"/>
  <c r="T90" s="1"/>
  <c r="T91" s="1"/>
  <c r="T92" s="1"/>
  <c r="T93" s="1"/>
  <c r="T94" s="1"/>
  <c r="T95" s="1"/>
  <c r="T96" s="1"/>
  <c r="T97" s="1"/>
  <c r="T98" s="1"/>
  <c r="T99" s="1"/>
  <c r="T100" s="1"/>
  <c r="T101" s="1"/>
  <c r="T102" s="1"/>
  <c r="T103" s="1"/>
  <c r="T104" s="1"/>
  <c r="T105" s="1"/>
  <c r="T106" s="1"/>
  <c r="T7"/>
  <c r="T8" s="1"/>
  <c r="T9" s="1"/>
  <c r="T10" s="1"/>
  <c r="T11" s="1"/>
  <c r="T12" s="1"/>
  <c r="T13" s="1"/>
  <c r="T14" s="1"/>
  <c r="T15" s="1"/>
  <c r="T16" s="1"/>
  <c r="T17" s="1"/>
  <c r="T18" s="1"/>
  <c r="T19" s="1"/>
  <c r="T20" s="1"/>
  <c r="T21" s="1"/>
  <c r="T22" s="1"/>
  <c r="T23" s="1"/>
  <c r="T24" s="1"/>
  <c r="T25" s="1"/>
  <c r="T26" s="1"/>
  <c r="T27" s="1"/>
  <c r="H44"/>
  <c r="H20" l="1"/>
  <c r="D32"/>
  <c r="V44" s="1"/>
  <c r="U44" s="1"/>
  <c r="U6"/>
  <c r="V71" l="1"/>
  <c r="U71" s="1"/>
  <c r="V53"/>
  <c r="U53" s="1"/>
  <c r="V58"/>
  <c r="U58" s="1"/>
  <c r="V10"/>
  <c r="U10" s="1"/>
  <c r="V27"/>
  <c r="U27" s="1"/>
  <c r="V26"/>
  <c r="U26" s="1"/>
  <c r="V25"/>
  <c r="U25" s="1"/>
  <c r="D31"/>
  <c r="D33" s="1"/>
  <c r="V9"/>
  <c r="U9" s="1"/>
  <c r="X39"/>
  <c r="X6"/>
  <c r="V20"/>
  <c r="U20" s="1"/>
  <c r="X44"/>
  <c r="X33"/>
  <c r="X37"/>
  <c r="X34"/>
  <c r="X41"/>
  <c r="X31"/>
  <c r="X45"/>
  <c r="X38"/>
  <c r="X36"/>
  <c r="X35"/>
  <c r="X42"/>
  <c r="X40"/>
  <c r="X43"/>
  <c r="X30"/>
  <c r="X32"/>
  <c r="V6"/>
  <c r="V30"/>
  <c r="U30" s="1"/>
  <c r="V34"/>
  <c r="U34" s="1"/>
  <c r="V38"/>
  <c r="U38" s="1"/>
  <c r="V42"/>
  <c r="U42" s="1"/>
  <c r="V32"/>
  <c r="U32" s="1"/>
  <c r="V40"/>
  <c r="U40" s="1"/>
  <c r="D38"/>
  <c r="Z19" s="1"/>
  <c r="V31"/>
  <c r="U31" s="1"/>
  <c r="V43"/>
  <c r="U43" s="1"/>
  <c r="V33"/>
  <c r="U33" s="1"/>
  <c r="V37"/>
  <c r="U37" s="1"/>
  <c r="V41"/>
  <c r="U41" s="1"/>
  <c r="V36"/>
  <c r="U36" s="1"/>
  <c r="V35"/>
  <c r="U35" s="1"/>
  <c r="V39"/>
  <c r="U39" s="1"/>
  <c r="V23"/>
  <c r="U23" s="1"/>
  <c r="V22"/>
  <c r="U22" s="1"/>
  <c r="V12"/>
  <c r="U12" s="1"/>
  <c r="V21"/>
  <c r="U21" s="1"/>
  <c r="V49"/>
  <c r="U49" s="1"/>
  <c r="V28"/>
  <c r="U28" s="1"/>
  <c r="V106"/>
  <c r="U106" s="1"/>
  <c r="V19"/>
  <c r="U19" s="1"/>
  <c r="V51"/>
  <c r="U51" s="1"/>
  <c r="V7"/>
  <c r="U7" s="1"/>
  <c r="V18"/>
  <c r="U18" s="1"/>
  <c r="V50"/>
  <c r="U50" s="1"/>
  <c r="V8"/>
  <c r="U8" s="1"/>
  <c r="V48"/>
  <c r="U48" s="1"/>
  <c r="V17"/>
  <c r="U17" s="1"/>
  <c r="V45"/>
  <c r="U45" s="1"/>
  <c r="V16"/>
  <c r="U16" s="1"/>
  <c r="V11"/>
  <c r="U11" s="1"/>
  <c r="V55"/>
  <c r="U55" s="1"/>
  <c r="V54"/>
  <c r="U54" s="1"/>
  <c r="V68"/>
  <c r="U68" s="1"/>
  <c r="V15"/>
  <c r="U15" s="1"/>
  <c r="V47"/>
  <c r="U47" s="1"/>
  <c r="V87"/>
  <c r="U87" s="1"/>
  <c r="V14"/>
  <c r="U14" s="1"/>
  <c r="V46"/>
  <c r="U46" s="1"/>
  <c r="V74"/>
  <c r="U74" s="1"/>
  <c r="V24"/>
  <c r="U24" s="1"/>
  <c r="V13"/>
  <c r="U13" s="1"/>
  <c r="V29"/>
  <c r="U29" s="1"/>
  <c r="V61"/>
  <c r="U61" s="1"/>
  <c r="V52"/>
  <c r="U52" s="1"/>
  <c r="V103"/>
  <c r="U103" s="1"/>
  <c r="V90"/>
  <c r="U90" s="1"/>
  <c r="V77"/>
  <c r="U77" s="1"/>
  <c r="V93"/>
  <c r="U93" s="1"/>
  <c r="V80"/>
  <c r="U80" s="1"/>
  <c r="V83"/>
  <c r="U83" s="1"/>
  <c r="V100"/>
  <c r="U100" s="1"/>
  <c r="V86"/>
  <c r="U86" s="1"/>
  <c r="V73"/>
  <c r="U73" s="1"/>
  <c r="V72"/>
  <c r="U72" s="1"/>
  <c r="V63"/>
  <c r="U63" s="1"/>
  <c r="V79"/>
  <c r="U79" s="1"/>
  <c r="V95"/>
  <c r="U95" s="1"/>
  <c r="V84"/>
  <c r="U84" s="1"/>
  <c r="V66"/>
  <c r="U66" s="1"/>
  <c r="V82"/>
  <c r="U82" s="1"/>
  <c r="V98"/>
  <c r="U98" s="1"/>
  <c r="V88"/>
  <c r="U88" s="1"/>
  <c r="V69"/>
  <c r="U69" s="1"/>
  <c r="V85"/>
  <c r="U85" s="1"/>
  <c r="V101"/>
  <c r="U101" s="1"/>
  <c r="V64"/>
  <c r="U64" s="1"/>
  <c r="V104"/>
  <c r="U104" s="1"/>
  <c r="V67"/>
  <c r="U67" s="1"/>
  <c r="V99"/>
  <c r="U99" s="1"/>
  <c r="V70"/>
  <c r="U70" s="1"/>
  <c r="V102"/>
  <c r="U102" s="1"/>
  <c r="V60"/>
  <c r="U60" s="1"/>
  <c r="V96"/>
  <c r="U96" s="1"/>
  <c r="V57"/>
  <c r="U57" s="1"/>
  <c r="V89"/>
  <c r="U89" s="1"/>
  <c r="V105"/>
  <c r="U105" s="1"/>
  <c r="V59"/>
  <c r="U59" s="1"/>
  <c r="V75"/>
  <c r="U75" s="1"/>
  <c r="V91"/>
  <c r="U91" s="1"/>
  <c r="V62"/>
  <c r="U62" s="1"/>
  <c r="V78"/>
  <c r="U78" s="1"/>
  <c r="V94"/>
  <c r="U94" s="1"/>
  <c r="V76"/>
  <c r="U76" s="1"/>
  <c r="V65"/>
  <c r="U65" s="1"/>
  <c r="V81"/>
  <c r="U81" s="1"/>
  <c r="V97"/>
  <c r="U97" s="1"/>
  <c r="V56"/>
  <c r="U56" s="1"/>
  <c r="V92"/>
  <c r="U92" s="1"/>
  <c r="X11"/>
  <c r="X15"/>
  <c r="X19"/>
  <c r="X23"/>
  <c r="X27"/>
  <c r="X47"/>
  <c r="X51"/>
  <c r="X55"/>
  <c r="X59"/>
  <c r="X63"/>
  <c r="X67"/>
  <c r="X71"/>
  <c r="X75"/>
  <c r="X79"/>
  <c r="X83"/>
  <c r="X87"/>
  <c r="X91"/>
  <c r="X95"/>
  <c r="X99"/>
  <c r="X103"/>
  <c r="X7"/>
  <c r="X66"/>
  <c r="X78"/>
  <c r="X82"/>
  <c r="X90"/>
  <c r="X98"/>
  <c r="X106"/>
  <c r="Z6"/>
  <c r="X9"/>
  <c r="Z50"/>
  <c r="X10"/>
  <c r="X14"/>
  <c r="X18"/>
  <c r="X22"/>
  <c r="X26"/>
  <c r="X46"/>
  <c r="X50"/>
  <c r="X54"/>
  <c r="X58"/>
  <c r="X62"/>
  <c r="X70"/>
  <c r="X74"/>
  <c r="X86"/>
  <c r="X94"/>
  <c r="X102"/>
  <c r="X13"/>
  <c r="X12"/>
  <c r="X21"/>
  <c r="X29"/>
  <c r="X53"/>
  <c r="X61"/>
  <c r="X69"/>
  <c r="X77"/>
  <c r="X85"/>
  <c r="X93"/>
  <c r="X101"/>
  <c r="X8"/>
  <c r="X20"/>
  <c r="X28"/>
  <c r="X52"/>
  <c r="X60"/>
  <c r="X68"/>
  <c r="X76"/>
  <c r="X84"/>
  <c r="X92"/>
  <c r="X100"/>
  <c r="X56"/>
  <c r="X80"/>
  <c r="X96"/>
  <c r="Z76"/>
  <c r="X17"/>
  <c r="X25"/>
  <c r="X49"/>
  <c r="X57"/>
  <c r="X65"/>
  <c r="X73"/>
  <c r="X81"/>
  <c r="X89"/>
  <c r="X97"/>
  <c r="X105"/>
  <c r="X16"/>
  <c r="X24"/>
  <c r="X48"/>
  <c r="X64"/>
  <c r="X72"/>
  <c r="X88"/>
  <c r="X104"/>
  <c r="AB56"/>
  <c r="Y76" l="1"/>
  <c r="Y50"/>
  <c r="AB71"/>
  <c r="Z71"/>
  <c r="Y71" s="1"/>
  <c r="AB78"/>
  <c r="D37"/>
  <c r="W6"/>
  <c r="D34"/>
  <c r="Y19"/>
  <c r="Z73"/>
  <c r="Y73" s="1"/>
  <c r="AB100"/>
  <c r="AB103"/>
  <c r="AB89"/>
  <c r="AB77"/>
  <c r="Z48"/>
  <c r="Y48" s="1"/>
  <c r="AB12"/>
  <c r="AB26"/>
  <c r="AB23"/>
  <c r="Z88"/>
  <c r="Y88" s="1"/>
  <c r="Z20"/>
  <c r="Y20" s="1"/>
  <c r="Z23"/>
  <c r="Y23" s="1"/>
  <c r="AB9"/>
  <c r="Z85"/>
  <c r="Y85" s="1"/>
  <c r="Z82"/>
  <c r="Y82" s="1"/>
  <c r="Z103"/>
  <c r="Y103" s="1"/>
  <c r="AB20"/>
  <c r="AB48"/>
  <c r="AB94"/>
  <c r="AB10"/>
  <c r="AB87"/>
  <c r="Z8"/>
  <c r="Y8" s="1"/>
  <c r="Z100"/>
  <c r="Y100" s="1"/>
  <c r="Z53"/>
  <c r="Y53" s="1"/>
  <c r="Z98"/>
  <c r="Y98" s="1"/>
  <c r="Z18"/>
  <c r="Y18" s="1"/>
  <c r="Z25"/>
  <c r="Y25" s="1"/>
  <c r="Z55"/>
  <c r="Y55" s="1"/>
  <c r="AB92"/>
  <c r="AB57"/>
  <c r="AB62"/>
  <c r="AB29"/>
  <c r="AB55"/>
  <c r="Z66"/>
  <c r="Y66" s="1"/>
  <c r="Z105"/>
  <c r="Y105" s="1"/>
  <c r="Z87"/>
  <c r="Y87" s="1"/>
  <c r="AB52"/>
  <c r="AB28"/>
  <c r="AB65"/>
  <c r="AB82"/>
  <c r="AB14"/>
  <c r="AB91"/>
  <c r="Z12"/>
  <c r="Y12" s="1"/>
  <c r="Z52"/>
  <c r="Y52" s="1"/>
  <c r="Z86"/>
  <c r="Y86" s="1"/>
  <c r="Z54"/>
  <c r="Y54" s="1"/>
  <c r="Z22"/>
  <c r="Y22" s="1"/>
  <c r="Z81"/>
  <c r="Y81" s="1"/>
  <c r="Z91"/>
  <c r="Y91" s="1"/>
  <c r="Z59"/>
  <c r="Y59" s="1"/>
  <c r="Z27"/>
  <c r="Y27" s="1"/>
  <c r="Z11"/>
  <c r="Y11" s="1"/>
  <c r="AB8"/>
  <c r="AB105"/>
  <c r="AB102"/>
  <c r="AB54"/>
  <c r="AB13"/>
  <c r="AB47"/>
  <c r="Z28"/>
  <c r="Y28" s="1"/>
  <c r="Z68"/>
  <c r="Y68" s="1"/>
  <c r="Z13"/>
  <c r="Y13" s="1"/>
  <c r="Z90"/>
  <c r="Y90" s="1"/>
  <c r="Z26"/>
  <c r="Y26" s="1"/>
  <c r="Z89"/>
  <c r="Y89" s="1"/>
  <c r="Z95"/>
  <c r="Y95" s="1"/>
  <c r="Z79"/>
  <c r="Y79" s="1"/>
  <c r="Z63"/>
  <c r="Y63" s="1"/>
  <c r="Z47"/>
  <c r="Y47" s="1"/>
  <c r="Z15"/>
  <c r="Y15" s="1"/>
  <c r="AB72"/>
  <c r="AB6"/>
  <c r="AB64"/>
  <c r="AB97"/>
  <c r="AB17"/>
  <c r="AB98"/>
  <c r="AB66"/>
  <c r="AB50"/>
  <c r="AB85"/>
  <c r="AB53"/>
  <c r="AB7"/>
  <c r="AB75"/>
  <c r="AB59"/>
  <c r="AB27"/>
  <c r="AB11"/>
  <c r="Z104"/>
  <c r="Y104" s="1"/>
  <c r="Z24"/>
  <c r="Y24" s="1"/>
  <c r="Z92"/>
  <c r="Y92" s="1"/>
  <c r="Z64"/>
  <c r="Y64" s="1"/>
  <c r="Z93"/>
  <c r="Y93" s="1"/>
  <c r="Z61"/>
  <c r="Y61" s="1"/>
  <c r="Z102"/>
  <c r="Y102" s="1"/>
  <c r="Z70"/>
  <c r="Y70" s="1"/>
  <c r="Z49"/>
  <c r="Y49" s="1"/>
  <c r="Z7"/>
  <c r="Y7" s="1"/>
  <c r="Z75"/>
  <c r="Y75" s="1"/>
  <c r="AB68"/>
  <c r="AB88"/>
  <c r="AB60"/>
  <c r="AB80"/>
  <c r="AB73"/>
  <c r="AB25"/>
  <c r="AB86"/>
  <c r="AB70"/>
  <c r="AB18"/>
  <c r="AB93"/>
  <c r="AB61"/>
  <c r="AB95"/>
  <c r="AB79"/>
  <c r="AB63"/>
  <c r="AB15"/>
  <c r="Z56"/>
  <c r="Y56" s="1"/>
  <c r="Z80"/>
  <c r="Y80" s="1"/>
  <c r="Z101"/>
  <c r="Y101" s="1"/>
  <c r="Z69"/>
  <c r="Y69" s="1"/>
  <c r="Z106"/>
  <c r="Y106" s="1"/>
  <c r="Z74"/>
  <c r="Y74" s="1"/>
  <c r="Z58"/>
  <c r="Y58" s="1"/>
  <c r="Z10"/>
  <c r="Y10" s="1"/>
  <c r="Z57"/>
  <c r="Y57" s="1"/>
  <c r="Z9"/>
  <c r="Y9" s="1"/>
  <c r="AB84"/>
  <c r="AB104"/>
  <c r="AB24"/>
  <c r="AB76"/>
  <c r="AB96"/>
  <c r="AB16"/>
  <c r="AB81"/>
  <c r="AB49"/>
  <c r="AB106"/>
  <c r="AB90"/>
  <c r="AB74"/>
  <c r="AB58"/>
  <c r="AB22"/>
  <c r="AB101"/>
  <c r="AB69"/>
  <c r="AB21"/>
  <c r="AB99"/>
  <c r="AB83"/>
  <c r="AB67"/>
  <c r="AB51"/>
  <c r="AB19"/>
  <c r="Z72"/>
  <c r="Y72" s="1"/>
  <c r="Z60"/>
  <c r="Y60" s="1"/>
  <c r="Z96"/>
  <c r="Y96" s="1"/>
  <c r="Z16"/>
  <c r="Y16" s="1"/>
  <c r="Z84"/>
  <c r="Y84" s="1"/>
  <c r="Z77"/>
  <c r="Y77" s="1"/>
  <c r="Z21"/>
  <c r="Y21" s="1"/>
  <c r="Z94"/>
  <c r="Y94" s="1"/>
  <c r="Z78"/>
  <c r="Y78" s="1"/>
  <c r="Z62"/>
  <c r="Y62" s="1"/>
  <c r="Z46"/>
  <c r="Y46" s="1"/>
  <c r="Z14"/>
  <c r="Y14" s="1"/>
  <c r="Z97"/>
  <c r="Y97" s="1"/>
  <c r="Z65"/>
  <c r="Y65" s="1"/>
  <c r="Z17"/>
  <c r="Y17" s="1"/>
  <c r="Z99"/>
  <c r="Y99" s="1"/>
  <c r="Z83"/>
  <c r="Y83" s="1"/>
  <c r="Z67"/>
  <c r="Y67" s="1"/>
  <c r="Z51"/>
  <c r="Y51" s="1"/>
  <c r="AB32"/>
  <c r="AB36"/>
  <c r="AB40"/>
  <c r="AB44"/>
  <c r="Z30"/>
  <c r="Y30" s="1"/>
  <c r="Z34"/>
  <c r="Y34" s="1"/>
  <c r="Z38"/>
  <c r="Y38" s="1"/>
  <c r="Z42"/>
  <c r="Y42" s="1"/>
  <c r="AB30"/>
  <c r="AB34"/>
  <c r="AB42"/>
  <c r="Z32"/>
  <c r="Y32" s="1"/>
  <c r="Z40"/>
  <c r="Y40" s="1"/>
  <c r="AB33"/>
  <c r="AB37"/>
  <c r="AB45"/>
  <c r="Z35"/>
  <c r="Y35" s="1"/>
  <c r="Z43"/>
  <c r="Y43" s="1"/>
  <c r="AB31"/>
  <c r="AB35"/>
  <c r="AB39"/>
  <c r="AB43"/>
  <c r="Z29"/>
  <c r="Y29" s="1"/>
  <c r="Z33"/>
  <c r="Y33" s="1"/>
  <c r="Z37"/>
  <c r="Y37" s="1"/>
  <c r="Z41"/>
  <c r="Y41" s="1"/>
  <c r="Z45"/>
  <c r="Y45" s="1"/>
  <c r="AB38"/>
  <c r="AB46"/>
  <c r="Z36"/>
  <c r="Y36" s="1"/>
  <c r="Z44"/>
  <c r="Y44" s="1"/>
  <c r="AB41"/>
  <c r="Z31"/>
  <c r="Y31" s="1"/>
  <c r="Z39"/>
  <c r="Y39" s="1"/>
  <c r="AA21" l="1"/>
  <c r="D39"/>
  <c r="W72"/>
  <c r="D36"/>
  <c r="W49"/>
  <c r="W80"/>
  <c r="W62"/>
  <c r="W99"/>
  <c r="W75"/>
  <c r="W51"/>
  <c r="W97"/>
  <c r="W30"/>
  <c r="W86"/>
  <c r="W32"/>
  <c r="W105"/>
  <c r="AA41"/>
  <c r="AA62"/>
  <c r="AA102"/>
  <c r="W95"/>
  <c r="W90"/>
  <c r="W8"/>
  <c r="AA88"/>
  <c r="AA90"/>
  <c r="W67"/>
  <c r="W33"/>
  <c r="W22"/>
  <c r="W48"/>
  <c r="W43"/>
  <c r="W73"/>
  <c r="W88"/>
  <c r="W79"/>
  <c r="W50"/>
  <c r="W58"/>
  <c r="W41"/>
  <c r="W56"/>
  <c r="W15"/>
  <c r="W61"/>
  <c r="W76"/>
  <c r="W27"/>
  <c r="AA19"/>
  <c r="W35"/>
  <c r="W34"/>
  <c r="W65"/>
  <c r="W16"/>
  <c r="W96"/>
  <c r="W7"/>
  <c r="W24"/>
  <c r="W29"/>
  <c r="W60"/>
  <c r="W104"/>
  <c r="AA85"/>
  <c r="AA35"/>
  <c r="AA87"/>
  <c r="AA92"/>
  <c r="AA39"/>
  <c r="AA104"/>
  <c r="AA63"/>
  <c r="AA6"/>
  <c r="AA37"/>
  <c r="AA49"/>
  <c r="AA93"/>
  <c r="AA96"/>
  <c r="AA80"/>
  <c r="H16"/>
  <c r="AA75"/>
  <c r="AA44"/>
  <c r="AA66"/>
  <c r="AA77"/>
  <c r="AA99"/>
  <c r="AA27"/>
  <c r="AA91"/>
  <c r="AA65"/>
  <c r="AA15"/>
  <c r="AA105"/>
  <c r="AA28"/>
  <c r="AA48"/>
  <c r="W63"/>
  <c r="W13"/>
  <c r="W93"/>
  <c r="W44"/>
  <c r="W66"/>
  <c r="W11"/>
  <c r="W38"/>
  <c r="AA8"/>
  <c r="AA98"/>
  <c r="AA16"/>
  <c r="AA24"/>
  <c r="AA97"/>
  <c r="AA22"/>
  <c r="AA42"/>
  <c r="AA36"/>
  <c r="AA101"/>
  <c r="AA29"/>
  <c r="AA71"/>
  <c r="AA60"/>
  <c r="AA51"/>
  <c r="AA78"/>
  <c r="AA40"/>
  <c r="AA64"/>
  <c r="AA20"/>
  <c r="AA57"/>
  <c r="AA79"/>
  <c r="AA106"/>
  <c r="W83"/>
  <c r="W17"/>
  <c r="W81"/>
  <c r="W94"/>
  <c r="W64"/>
  <c r="W82"/>
  <c r="W9"/>
  <c r="W78"/>
  <c r="W54"/>
  <c r="W31"/>
  <c r="W70"/>
  <c r="W77"/>
  <c r="W12"/>
  <c r="W18"/>
  <c r="W25"/>
  <c r="W19"/>
  <c r="AA43"/>
  <c r="AA72"/>
  <c r="AA14"/>
  <c r="AA34"/>
  <c r="AA17"/>
  <c r="AA61"/>
  <c r="AA26"/>
  <c r="AA83"/>
  <c r="AA46"/>
  <c r="AA11"/>
  <c r="AA100"/>
  <c r="AA59"/>
  <c r="AA86"/>
  <c r="AA9"/>
  <c r="AA55"/>
  <c r="AA82"/>
  <c r="AA25"/>
  <c r="AA89"/>
  <c r="AA47"/>
  <c r="AA12"/>
  <c r="AA74"/>
  <c r="AA13"/>
  <c r="AA56"/>
  <c r="AA69"/>
  <c r="AA70"/>
  <c r="AA53"/>
  <c r="AA18"/>
  <c r="AA38"/>
  <c r="AA68"/>
  <c r="AA81"/>
  <c r="AA103"/>
  <c r="AA33"/>
  <c r="AA45"/>
  <c r="AA10"/>
  <c r="AA67"/>
  <c r="AA30"/>
  <c r="AA94"/>
  <c r="AA32"/>
  <c r="AA76"/>
  <c r="AA54"/>
  <c r="AA52"/>
  <c r="AA7"/>
  <c r="AA50"/>
  <c r="AA84"/>
  <c r="AA73"/>
  <c r="AA31"/>
  <c r="AA95"/>
  <c r="AA58"/>
  <c r="AA23"/>
  <c r="W91"/>
  <c r="W89"/>
  <c r="Y6"/>
  <c r="W39"/>
  <c r="W71"/>
  <c r="W103"/>
  <c r="W98"/>
  <c r="W37"/>
  <c r="W69"/>
  <c r="W101"/>
  <c r="W74"/>
  <c r="W20"/>
  <c r="W52"/>
  <c r="W84"/>
  <c r="W46"/>
  <c r="H15"/>
  <c r="H17" s="1"/>
  <c r="H32" s="1"/>
  <c r="H35" s="1"/>
  <c r="W23"/>
  <c r="W55"/>
  <c r="W87"/>
  <c r="W42"/>
  <c r="W21"/>
  <c r="W53"/>
  <c r="W85"/>
  <c r="W26"/>
  <c r="W106"/>
  <c r="W36"/>
  <c r="W68"/>
  <c r="W100"/>
  <c r="W102"/>
  <c r="W47"/>
  <c r="W14"/>
  <c r="W45"/>
  <c r="W10"/>
  <c r="W28"/>
  <c r="W92"/>
  <c r="W59"/>
  <c r="W57"/>
  <c r="W40"/>
  <c r="H18" l="1"/>
</calcChain>
</file>

<file path=xl/sharedStrings.xml><?xml version="1.0" encoding="utf-8"?>
<sst xmlns="http://schemas.openxmlformats.org/spreadsheetml/2006/main" count="71" uniqueCount="65">
  <si>
    <t>Number of moles of gas in engine</t>
  </si>
  <si>
    <t>Input parameters</t>
  </si>
  <si>
    <t>Outputs</t>
  </si>
  <si>
    <t>Efficiency (work done / heat input)</t>
  </si>
  <si>
    <t>Theoretical efficiency</t>
  </si>
  <si>
    <t>p1</t>
  </si>
  <si>
    <t>V1</t>
  </si>
  <si>
    <t>p2</t>
  </si>
  <si>
    <t>V2</t>
  </si>
  <si>
    <t>p3</t>
  </si>
  <si>
    <t>V3</t>
  </si>
  <si>
    <t>p4</t>
  </si>
  <si>
    <t>V4</t>
  </si>
  <si>
    <t>Note all temperatures incorporated into calculations</t>
  </si>
  <si>
    <t>Molar mass of gas /gmol^-1</t>
  </si>
  <si>
    <t>Degrees of freedom of molecular motion</t>
  </si>
  <si>
    <t>Ratio of specific heats gamma</t>
  </si>
  <si>
    <t>Total work done by gas on surroundings /kJ</t>
  </si>
  <si>
    <t>p</t>
  </si>
  <si>
    <t>V</t>
  </si>
  <si>
    <t>Adiabatic expansion</t>
  </si>
  <si>
    <t>Adiabatic compression</t>
  </si>
  <si>
    <t>1 to 2</t>
  </si>
  <si>
    <t>2 to 3</t>
  </si>
  <si>
    <t>3 to 4</t>
  </si>
  <si>
    <t>4 to 1</t>
  </si>
  <si>
    <t>Dr A. French. September 2017</t>
  </si>
  <si>
    <t>Isochoric cooling</t>
  </si>
  <si>
    <t>Heat output during isochoric cooling /kJ</t>
  </si>
  <si>
    <t>T1</t>
  </si>
  <si>
    <t>T2</t>
  </si>
  <si>
    <t>T3</t>
  </si>
  <si>
    <t>T4</t>
  </si>
  <si>
    <t>Pressure, volume, temperature coordinates of heat cycle</t>
  </si>
  <si>
    <t>Constant volume specific heat capacity /Jkg^-1K^-1</t>
  </si>
  <si>
    <t>Constant pressure specific heat capacity /Jkg^-1K^-1</t>
  </si>
  <si>
    <t>Temperature T1 of air draw into piston /Celsius</t>
  </si>
  <si>
    <t>Low pressure state p1 /atm</t>
  </si>
  <si>
    <t>V or p diff fraction</t>
  </si>
  <si>
    <t>Engine RPM</t>
  </si>
  <si>
    <t>Power output /kW</t>
  </si>
  <si>
    <t>Diesel Cycle model</t>
  </si>
  <si>
    <t>Isobaric heating</t>
  </si>
  <si>
    <t>Heat input during isobaric heating /kJ</t>
  </si>
  <si>
    <t xml:space="preserve">will be converted to Kelvin first </t>
  </si>
  <si>
    <t>- i.e. add 273 to Celsius number.</t>
  </si>
  <si>
    <t>World's largest container ship in 2014</t>
  </si>
  <si>
    <t>MV CSCL Globe</t>
  </si>
  <si>
    <t>MAN B&amp;W 12S90ME-C Mark 9.2 diesel engine. 69,720kW at 84RPM</t>
  </si>
  <si>
    <t>Number of cylinders</t>
  </si>
  <si>
    <t>Total power output /kW</t>
  </si>
  <si>
    <t>Assume about 1820 litre</t>
  </si>
  <si>
    <t>cylinder volume V1</t>
  </si>
  <si>
    <t>Note the Wärtsilä-Sulzer RTA96-C engine is perhaps more powerful, producing 80,080kW from it's 14 cylinders, at 120RPM</t>
  </si>
  <si>
    <t>Max compression ratio:</t>
  </si>
  <si>
    <t>V1/V2 = 23</t>
  </si>
  <si>
    <t>V3 guessed at:</t>
  </si>
  <si>
    <t>Single cylinder power output</t>
  </si>
  <si>
    <t>V1/10.726</t>
  </si>
  <si>
    <t>Note real petrol engines have an efficiency of more like 20%, whereas diesels can be</t>
  </si>
  <si>
    <t>up to 40%. In other words, significant losses!</t>
  </si>
  <si>
    <t>Volume V1 of uncompressed gas /litres</t>
  </si>
  <si>
    <t>Volume V2 of compressed gas /litres</t>
  </si>
  <si>
    <t>Volume V3 of compressed gas after isobaric heating /litres</t>
  </si>
  <si>
    <t>Note all pressures are quoted in atmospheres. 1atm = 101,325 Pa. Volumes in litres, T in K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</si>
</sst>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0.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00B050"/>
      <name val="Calibri"/>
      <family val="2"/>
      <scheme val="minor"/>
    </font>
    <font>
      <sz val="11"/>
      <color theme="3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/>
    <xf numFmtId="0" fontId="0" fillId="0" borderId="1" xfId="0" applyBorder="1"/>
    <xf numFmtId="0" fontId="0" fillId="2" borderId="1" xfId="0" applyFill="1" applyBorder="1"/>
    <xf numFmtId="0" fontId="0" fillId="4" borderId="0" xfId="0" applyFill="1"/>
    <xf numFmtId="0" fontId="2" fillId="0" borderId="0" xfId="0" applyFont="1"/>
    <xf numFmtId="164" fontId="0" fillId="3" borderId="1" xfId="0" applyNumberFormat="1" applyFill="1" applyBorder="1"/>
    <xf numFmtId="0" fontId="1" fillId="0" borderId="1" xfId="0" applyFont="1" applyBorder="1"/>
    <xf numFmtId="164" fontId="0" fillId="0" borderId="1" xfId="0" applyNumberFormat="1" applyBorder="1"/>
    <xf numFmtId="0" fontId="1" fillId="0" borderId="0" xfId="0" applyFont="1" applyAlignment="1">
      <alignment wrapText="1"/>
    </xf>
    <xf numFmtId="0" fontId="2" fillId="0" borderId="1" xfId="0" applyFont="1" applyBorder="1"/>
    <xf numFmtId="0" fontId="3" fillId="0" borderId="1" xfId="0" applyFont="1" applyBorder="1"/>
    <xf numFmtId="0" fontId="4" fillId="0" borderId="1" xfId="0" applyFont="1" applyBorder="1"/>
    <xf numFmtId="0" fontId="0" fillId="3" borderId="0" xfId="0" applyFill="1"/>
    <xf numFmtId="0" fontId="0" fillId="5" borderId="0" xfId="0" applyFill="1"/>
    <xf numFmtId="0" fontId="0" fillId="6" borderId="0" xfId="0" applyFill="1"/>
    <xf numFmtId="0" fontId="0" fillId="0" borderId="0" xfId="0" applyFill="1" applyBorder="1"/>
    <xf numFmtId="0" fontId="0" fillId="0" borderId="1" xfId="0" applyFill="1" applyBorder="1"/>
    <xf numFmtId="0" fontId="2" fillId="0" borderId="0" xfId="0" applyFont="1" applyFill="1" applyBorder="1"/>
    <xf numFmtId="0" fontId="3" fillId="0" borderId="2" xfId="0" applyFont="1" applyFill="1" applyBorder="1"/>
    <xf numFmtId="20" fontId="0" fillId="0" borderId="0" xfId="0" applyNumberFormat="1"/>
    <xf numFmtId="1" fontId="0" fillId="2" borderId="1" xfId="0" applyNumberFormat="1" applyFill="1" applyBorder="1"/>
    <xf numFmtId="0" fontId="1" fillId="0" borderId="1" xfId="0" applyFont="1" applyBorder="1" applyAlignment="1">
      <alignment wrapText="1"/>
    </xf>
    <xf numFmtId="0" fontId="0" fillId="0" borderId="1" xfId="0" applyBorder="1" applyAlignment="1"/>
    <xf numFmtId="0" fontId="0" fillId="0" borderId="0" xfId="0" applyAlignment="1">
      <alignment vertical="top" wrapText="1"/>
    </xf>
    <xf numFmtId="0" fontId="1" fillId="0" borderId="1" xfId="0" applyFont="1" applyBorder="1" applyAlignment="1"/>
    <xf numFmtId="1" fontId="0" fillId="3" borderId="1" xfId="0" applyNumberFormat="1" applyFill="1" applyBorder="1"/>
    <xf numFmtId="3" fontId="0" fillId="3" borderId="1" xfId="0" applyNumberFormat="1" applyFill="1" applyBorder="1"/>
    <xf numFmtId="165" fontId="0" fillId="3" borderId="1" xfId="0" applyNumberFormat="1" applyFill="1" applyBorder="1"/>
    <xf numFmtId="2" fontId="0" fillId="2" borderId="1" xfId="0" applyNumberFormat="1" applyFill="1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title>
      <c:tx>
        <c:rich>
          <a:bodyPr/>
          <a:lstStyle/>
          <a:p>
            <a:pPr>
              <a:defRPr/>
            </a:pPr>
            <a:r>
              <a:rPr lang="en-GB" sz="1000" baseline="0"/>
              <a:t>Diesel Cycle</a:t>
            </a:r>
            <a:endParaRPr lang="en-GB" sz="1000"/>
          </a:p>
        </c:rich>
      </c:tx>
      <c:layout/>
    </c:title>
    <c:plotArea>
      <c:layout/>
      <c:scatterChart>
        <c:scatterStyle val="lineMarker"/>
        <c:ser>
          <c:idx val="0"/>
          <c:order val="0"/>
          <c:tx>
            <c:v>1</c:v>
          </c:tx>
          <c:spPr>
            <a:ln w="28575">
              <a:noFill/>
            </a:ln>
          </c:spPr>
          <c:marker>
            <c:symbol val="circle"/>
            <c:size val="7"/>
            <c:spPr>
              <a:solidFill>
                <a:srgbClr val="FF0000"/>
              </a:solidFill>
              <a:ln>
                <a:noFill/>
              </a:ln>
            </c:spPr>
          </c:marker>
          <c:xVal>
            <c:numRef>
              <c:f>Diesel!$D$29</c:f>
              <c:numCache>
                <c:formatCode>0</c:formatCode>
                <c:ptCount val="1"/>
                <c:pt idx="0">
                  <c:v>1820</c:v>
                </c:pt>
              </c:numCache>
            </c:numRef>
          </c:xVal>
          <c:yVal>
            <c:numRef>
              <c:f>Diesel!$D$28</c:f>
              <c:numCache>
                <c:formatCode>0.0</c:formatCode>
                <c:ptCount val="1"/>
                <c:pt idx="0">
                  <c:v>1</c:v>
                </c:pt>
              </c:numCache>
            </c:numRef>
          </c:yVal>
        </c:ser>
        <c:ser>
          <c:idx val="1"/>
          <c:order val="1"/>
          <c:tx>
            <c:v>2</c:v>
          </c:tx>
          <c:spPr>
            <a:ln w="28575">
              <a:noFill/>
            </a:ln>
          </c:spPr>
          <c:marker>
            <c:symbol val="circle"/>
            <c:size val="7"/>
            <c:spPr>
              <a:solidFill>
                <a:srgbClr val="92D050"/>
              </a:solidFill>
              <a:ln>
                <a:noFill/>
              </a:ln>
            </c:spPr>
          </c:marker>
          <c:xVal>
            <c:numRef>
              <c:f>Diesel!$D$32</c:f>
              <c:numCache>
                <c:formatCode>0.0</c:formatCode>
                <c:ptCount val="1"/>
                <c:pt idx="0">
                  <c:v>79.130434782608702</c:v>
                </c:pt>
              </c:numCache>
            </c:numRef>
          </c:xVal>
          <c:yVal>
            <c:numRef>
              <c:f>Diesel!$D$31</c:f>
              <c:numCache>
                <c:formatCode>0.0</c:formatCode>
                <c:ptCount val="1"/>
                <c:pt idx="0">
                  <c:v>186.01432617907136</c:v>
                </c:pt>
              </c:numCache>
            </c:numRef>
          </c:yVal>
        </c:ser>
        <c:ser>
          <c:idx val="2"/>
          <c:order val="2"/>
          <c:tx>
            <c:v>3</c:v>
          </c:tx>
          <c:spPr>
            <a:ln w="28575">
              <a:noFill/>
            </a:ln>
          </c:spPr>
          <c:marker>
            <c:symbol val="circle"/>
            <c:size val="7"/>
            <c:spPr>
              <a:solidFill>
                <a:schemeClr val="tx2"/>
              </a:solidFill>
              <a:ln>
                <a:noFill/>
              </a:ln>
            </c:spPr>
          </c:marker>
          <c:xVal>
            <c:numRef>
              <c:f>Diesel!$D$35</c:f>
              <c:numCache>
                <c:formatCode>0.0</c:formatCode>
                <c:ptCount val="1"/>
                <c:pt idx="0">
                  <c:v>169.68114861085212</c:v>
                </c:pt>
              </c:numCache>
            </c:numRef>
          </c:xVal>
          <c:yVal>
            <c:numRef>
              <c:f>Diesel!$D$34</c:f>
              <c:numCache>
                <c:formatCode>0.0</c:formatCode>
                <c:ptCount val="1"/>
                <c:pt idx="0">
                  <c:v>186.01432617907136</c:v>
                </c:pt>
              </c:numCache>
            </c:numRef>
          </c:yVal>
        </c:ser>
        <c:ser>
          <c:idx val="3"/>
          <c:order val="3"/>
          <c:tx>
            <c:v>4</c:v>
          </c:tx>
          <c:spPr>
            <a:ln w="28575">
              <a:noFill/>
            </a:ln>
          </c:spPr>
          <c:marker>
            <c:symbol val="circle"/>
            <c:size val="7"/>
            <c:spPr>
              <a:solidFill>
                <a:sysClr val="windowText" lastClr="000000"/>
              </a:solidFill>
              <a:ln>
                <a:noFill/>
              </a:ln>
            </c:spPr>
          </c:marker>
          <c:xVal>
            <c:numRef>
              <c:f>Diesel!$D$38</c:f>
              <c:numCache>
                <c:formatCode>0.0</c:formatCode>
                <c:ptCount val="1"/>
                <c:pt idx="0">
                  <c:v>1820</c:v>
                </c:pt>
              </c:numCache>
            </c:numRef>
          </c:xVal>
          <c:yVal>
            <c:numRef>
              <c:f>Diesel!$D$37</c:f>
              <c:numCache>
                <c:formatCode>0.0</c:formatCode>
                <c:ptCount val="1"/>
                <c:pt idx="0">
                  <c:v>3.5657432792544603</c:v>
                </c:pt>
              </c:numCache>
            </c:numRef>
          </c:yVal>
        </c:ser>
        <c:ser>
          <c:idx val="4"/>
          <c:order val="4"/>
          <c:tx>
            <c:v>Adiabatic compression</c:v>
          </c:tx>
          <c:spPr>
            <a:ln w="28575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Diesel!$V$6:$V$106</c:f>
              <c:numCache>
                <c:formatCode>0.000</c:formatCode>
                <c:ptCount val="101"/>
                <c:pt idx="0">
                  <c:v>1820</c:v>
                </c:pt>
                <c:pt idx="1">
                  <c:v>1802.5913043478261</c:v>
                </c:pt>
                <c:pt idx="2">
                  <c:v>1785.1826086956521</c:v>
                </c:pt>
                <c:pt idx="3">
                  <c:v>1767.7739130434782</c:v>
                </c:pt>
                <c:pt idx="4">
                  <c:v>1750.3652173913044</c:v>
                </c:pt>
                <c:pt idx="5">
                  <c:v>1732.9565217391305</c:v>
                </c:pt>
                <c:pt idx="6">
                  <c:v>1715.5478260869565</c:v>
                </c:pt>
                <c:pt idx="7">
                  <c:v>1698.1391304347826</c:v>
                </c:pt>
                <c:pt idx="8">
                  <c:v>1680.7304347826087</c:v>
                </c:pt>
                <c:pt idx="9">
                  <c:v>1663.3217391304347</c:v>
                </c:pt>
                <c:pt idx="10">
                  <c:v>1645.913043478261</c:v>
                </c:pt>
                <c:pt idx="11">
                  <c:v>1628.504347826087</c:v>
                </c:pt>
                <c:pt idx="12">
                  <c:v>1611.0956521739131</c:v>
                </c:pt>
                <c:pt idx="13">
                  <c:v>1593.6869565217391</c:v>
                </c:pt>
                <c:pt idx="14">
                  <c:v>1576.2782608695652</c:v>
                </c:pt>
                <c:pt idx="15">
                  <c:v>1558.8695652173913</c:v>
                </c:pt>
                <c:pt idx="16">
                  <c:v>1541.4608695652173</c:v>
                </c:pt>
                <c:pt idx="17">
                  <c:v>1524.0521739130436</c:v>
                </c:pt>
                <c:pt idx="18">
                  <c:v>1506.6434782608694</c:v>
                </c:pt>
                <c:pt idx="19">
                  <c:v>1489.2347826086957</c:v>
                </c:pt>
                <c:pt idx="20">
                  <c:v>1471.8260869565217</c:v>
                </c:pt>
                <c:pt idx="21">
                  <c:v>1454.4173913043478</c:v>
                </c:pt>
                <c:pt idx="22">
                  <c:v>1437.0086956521739</c:v>
                </c:pt>
                <c:pt idx="23">
                  <c:v>1419.6</c:v>
                </c:pt>
                <c:pt idx="24">
                  <c:v>1402.191304347826</c:v>
                </c:pt>
                <c:pt idx="25">
                  <c:v>1384.782608695652</c:v>
                </c:pt>
                <c:pt idx="26">
                  <c:v>1367.3739130434783</c:v>
                </c:pt>
                <c:pt idx="27">
                  <c:v>1349.9652173913041</c:v>
                </c:pt>
                <c:pt idx="28">
                  <c:v>1332.5565217391304</c:v>
                </c:pt>
                <c:pt idx="29">
                  <c:v>1315.1478260869565</c:v>
                </c:pt>
                <c:pt idx="30">
                  <c:v>1297.7391304347825</c:v>
                </c:pt>
                <c:pt idx="31">
                  <c:v>1280.3304347826086</c:v>
                </c:pt>
                <c:pt idx="32">
                  <c:v>1262.9217391304346</c:v>
                </c:pt>
                <c:pt idx="33">
                  <c:v>1245.5130434782607</c:v>
                </c:pt>
                <c:pt idx="34">
                  <c:v>1228.1043478260867</c:v>
                </c:pt>
                <c:pt idx="35">
                  <c:v>1210.6956521739128</c:v>
                </c:pt>
                <c:pt idx="36">
                  <c:v>1193.2869565217388</c:v>
                </c:pt>
                <c:pt idx="37">
                  <c:v>1175.8782608695651</c:v>
                </c:pt>
                <c:pt idx="38">
                  <c:v>1158.4695652173909</c:v>
                </c:pt>
                <c:pt idx="39">
                  <c:v>1141.0608695652172</c:v>
                </c:pt>
                <c:pt idx="40">
                  <c:v>1123.652173913043</c:v>
                </c:pt>
                <c:pt idx="41">
                  <c:v>1106.2434782608693</c:v>
                </c:pt>
                <c:pt idx="42">
                  <c:v>1088.8347826086951</c:v>
                </c:pt>
                <c:pt idx="43">
                  <c:v>1071.4260869565214</c:v>
                </c:pt>
                <c:pt idx="44">
                  <c:v>1054.0173913043475</c:v>
                </c:pt>
                <c:pt idx="45">
                  <c:v>1036.6086956521735</c:v>
                </c:pt>
                <c:pt idx="46">
                  <c:v>1019.1999999999996</c:v>
                </c:pt>
                <c:pt idx="47">
                  <c:v>1001.7913043478256</c:v>
                </c:pt>
                <c:pt idx="48">
                  <c:v>984.3826086956517</c:v>
                </c:pt>
                <c:pt idx="49">
                  <c:v>966.97391304347786</c:v>
                </c:pt>
                <c:pt idx="50">
                  <c:v>949.56521739130403</c:v>
                </c:pt>
                <c:pt idx="51">
                  <c:v>932.15652173913008</c:v>
                </c:pt>
                <c:pt idx="52">
                  <c:v>914.74782608695614</c:v>
                </c:pt>
                <c:pt idx="53">
                  <c:v>897.33913043478219</c:v>
                </c:pt>
                <c:pt idx="54">
                  <c:v>879.93043478260824</c:v>
                </c:pt>
                <c:pt idx="55">
                  <c:v>862.5217391304343</c:v>
                </c:pt>
                <c:pt idx="56">
                  <c:v>845.11304347826047</c:v>
                </c:pt>
                <c:pt idx="57">
                  <c:v>827.70434782608652</c:v>
                </c:pt>
                <c:pt idx="58">
                  <c:v>810.29565217391257</c:v>
                </c:pt>
                <c:pt idx="59">
                  <c:v>792.88695652173874</c:v>
                </c:pt>
                <c:pt idx="60">
                  <c:v>775.47826086956479</c:v>
                </c:pt>
                <c:pt idx="61">
                  <c:v>758.06956521739085</c:v>
                </c:pt>
                <c:pt idx="62">
                  <c:v>740.6608695652169</c:v>
                </c:pt>
                <c:pt idx="63">
                  <c:v>723.25217391304295</c:v>
                </c:pt>
                <c:pt idx="64">
                  <c:v>705.84347826086901</c:v>
                </c:pt>
                <c:pt idx="65">
                  <c:v>688.43478260869506</c:v>
                </c:pt>
                <c:pt idx="66">
                  <c:v>671.02608695652111</c:v>
                </c:pt>
                <c:pt idx="67">
                  <c:v>653.61739130434717</c:v>
                </c:pt>
                <c:pt idx="68">
                  <c:v>636.20869565217322</c:v>
                </c:pt>
                <c:pt idx="69">
                  <c:v>618.79999999999927</c:v>
                </c:pt>
                <c:pt idx="70">
                  <c:v>601.39130434782533</c:v>
                </c:pt>
                <c:pt idx="71">
                  <c:v>583.98260869565161</c:v>
                </c:pt>
                <c:pt idx="72">
                  <c:v>566.57391304347766</c:v>
                </c:pt>
                <c:pt idx="73">
                  <c:v>549.16521739130371</c:v>
                </c:pt>
                <c:pt idx="74">
                  <c:v>531.75652173912977</c:v>
                </c:pt>
                <c:pt idx="75">
                  <c:v>514.34782608695582</c:v>
                </c:pt>
                <c:pt idx="76">
                  <c:v>496.93913043478187</c:v>
                </c:pt>
                <c:pt idx="77">
                  <c:v>479.53043478260793</c:v>
                </c:pt>
                <c:pt idx="78">
                  <c:v>462.12173913043398</c:v>
                </c:pt>
                <c:pt idx="79">
                  <c:v>444.71304347826003</c:v>
                </c:pt>
                <c:pt idx="80">
                  <c:v>427.30434782608609</c:v>
                </c:pt>
                <c:pt idx="81">
                  <c:v>409.89565217391214</c:v>
                </c:pt>
                <c:pt idx="82">
                  <c:v>392.48695652173819</c:v>
                </c:pt>
                <c:pt idx="83">
                  <c:v>375.07826086956447</c:v>
                </c:pt>
                <c:pt idx="84">
                  <c:v>357.66956521739053</c:v>
                </c:pt>
                <c:pt idx="85">
                  <c:v>340.26086956521658</c:v>
                </c:pt>
                <c:pt idx="86">
                  <c:v>322.85217391304263</c:v>
                </c:pt>
                <c:pt idx="87">
                  <c:v>305.44347826086869</c:v>
                </c:pt>
                <c:pt idx="88">
                  <c:v>288.03478260869474</c:v>
                </c:pt>
                <c:pt idx="89">
                  <c:v>270.62608695652079</c:v>
                </c:pt>
                <c:pt idx="90">
                  <c:v>253.21739130434685</c:v>
                </c:pt>
                <c:pt idx="91">
                  <c:v>235.8086956521729</c:v>
                </c:pt>
                <c:pt idx="92">
                  <c:v>218.39999999999895</c:v>
                </c:pt>
                <c:pt idx="93">
                  <c:v>200.99130434782501</c:v>
                </c:pt>
                <c:pt idx="94">
                  <c:v>183.58260869565106</c:v>
                </c:pt>
                <c:pt idx="95">
                  <c:v>166.17391304347711</c:v>
                </c:pt>
                <c:pt idx="96">
                  <c:v>148.76521739130339</c:v>
                </c:pt>
                <c:pt idx="97">
                  <c:v>131.35652173912945</c:v>
                </c:pt>
                <c:pt idx="98">
                  <c:v>113.9478260869555</c:v>
                </c:pt>
                <c:pt idx="99">
                  <c:v>96.539130434781555</c:v>
                </c:pt>
                <c:pt idx="100">
                  <c:v>79.130434782607608</c:v>
                </c:pt>
              </c:numCache>
            </c:numRef>
          </c:xVal>
          <c:yVal>
            <c:numRef>
              <c:f>Diesel!$U$6:$U$106</c:f>
              <c:numCache>
                <c:formatCode>0.000</c:formatCode>
                <c:ptCount val="101"/>
                <c:pt idx="0">
                  <c:v>1</c:v>
                </c:pt>
                <c:pt idx="1">
                  <c:v>1.0161477513939705</c:v>
                </c:pt>
                <c:pt idx="2">
                  <c:v>1.0327167819969996</c:v>
                </c:pt>
                <c:pt idx="3">
                  <c:v>1.0497223533411479</c:v>
                </c:pt>
                <c:pt idx="4">
                  <c:v>1.067180437633992</c:v>
                </c:pt>
                <c:pt idx="5">
                  <c:v>1.0851077583485613</c:v>
                </c:pt>
                <c:pt idx="6">
                  <c:v>1.1035218335684174</c:v>
                </c:pt>
                <c:pt idx="7">
                  <c:v>1.122441022305144</c:v>
                </c:pt>
                <c:pt idx="8">
                  <c:v>1.1418845740250947</c:v>
                </c:pt>
                <c:pt idx="9">
                  <c:v>1.1618726816438036</c:v>
                </c:pt>
                <c:pt idx="10">
                  <c:v>1.1824265382702268</c:v>
                </c:pt>
                <c:pt idx="11">
                  <c:v>1.2035683980092242</c:v>
                </c:pt>
                <c:pt idx="12">
                  <c:v>1.2253216411596666</c:v>
                </c:pt>
                <c:pt idx="13">
                  <c:v>1.247710844177623</c:v>
                </c:pt>
                <c:pt idx="14">
                  <c:v>1.2707618548095554</c:v>
                </c:pt>
                <c:pt idx="15">
                  <c:v>1.2945018728397986</c:v>
                </c:pt>
                <c:pt idx="16">
                  <c:v>1.3189595369402398</c:v>
                </c:pt>
                <c:pt idx="17">
                  <c:v>1.3441650181586025</c:v>
                </c:pt>
                <c:pt idx="18">
                  <c:v>1.3701501206356537</c:v>
                </c:pt>
                <c:pt idx="19">
                  <c:v>1.3969483902016895</c:v>
                </c:pt>
                <c:pt idx="20">
                  <c:v>1.4245952315695856</c:v>
                </c:pt>
                <c:pt idx="21">
                  <c:v>1.4531280349163884</c:v>
                </c:pt>
                <c:pt idx="22">
                  <c:v>1.4825863127289234</c:v>
                </c:pt>
                <c:pt idx="23">
                  <c:v>1.513011847882296</c:v>
                </c:pt>
                <c:pt idx="24">
                  <c:v>1.5444488540248555</c:v>
                </c:pt>
                <c:pt idx="25">
                  <c:v>1.5769441494606307</c:v>
                </c:pt>
                <c:pt idx="26">
                  <c:v>1.6105473458522115</c:v>
                </c:pt>
                <c:pt idx="27">
                  <c:v>1.6453110532155513</c:v>
                </c:pt>
                <c:pt idx="28">
                  <c:v>1.6812911028454445</c:v>
                </c:pt>
                <c:pt idx="29">
                  <c:v>1.718546789999307</c:v>
                </c:pt>
                <c:pt idx="30">
                  <c:v>1.7571411383802433</c:v>
                </c:pt>
                <c:pt idx="31">
                  <c:v>1.7971411887020086</c:v>
                </c:pt>
                <c:pt idx="32">
                  <c:v>1.8386183138923808</c:v>
                </c:pt>
                <c:pt idx="33">
                  <c:v>1.8816485638025684</c:v>
                </c:pt>
                <c:pt idx="34">
                  <c:v>1.926313042644195</c:v>
                </c:pt>
                <c:pt idx="35">
                  <c:v>1.9726983227787829</c:v>
                </c:pt>
                <c:pt idx="36">
                  <c:v>2.0208968989451406</c:v>
                </c:pt>
                <c:pt idx="37">
                  <c:v>2.0710076875368202</c:v>
                </c:pt>
                <c:pt idx="38">
                  <c:v>2.1231365761454204</c:v>
                </c:pt>
                <c:pt idx="39">
                  <c:v>2.1773970292786067</c:v>
                </c:pt>
                <c:pt idx="40">
                  <c:v>2.2339107569591592</c:v>
                </c:pt>
                <c:pt idx="41">
                  <c:v>2.2928084538306539</c:v>
                </c:pt>
                <c:pt idx="42">
                  <c:v>2.3542306174576546</c:v>
                </c:pt>
                <c:pt idx="43">
                  <c:v>2.4183284557380538</c:v>
                </c:pt>
                <c:pt idx="44">
                  <c:v>2.4852648947726608</c:v>
                </c:pt>
                <c:pt idx="45">
                  <c:v>2.5552157001972993</c:v>
                </c:pt>
                <c:pt idx="46">
                  <c:v>2.6283707269187242</c:v>
                </c:pt>
                <c:pt idx="47">
                  <c:v>2.7049353144586243</c:v>
                </c:pt>
                <c:pt idx="48">
                  <c:v>2.7851318477620977</c:v>
                </c:pt>
                <c:pt idx="49">
                  <c:v>2.8692015064433245</c:v>
                </c:pt>
                <c:pt idx="50">
                  <c:v>2.9574062291131162</c:v>
                </c:pt>
                <c:pt idx="51">
                  <c:v>3.0500309237718621</c:v>
                </c:pt>
                <c:pt idx="52">
                  <c:v>3.1473859603934069</c:v>
                </c:pt>
                <c:pt idx="53">
                  <c:v>3.2498099879377818</c:v>
                </c:pt>
                <c:pt idx="54">
                  <c:v>3.3576731253196077</c:v>
                </c:pt>
                <c:pt idx="55">
                  <c:v>3.4713805845792742</c:v>
                </c:pt>
                <c:pt idx="56">
                  <c:v>3.5913767949723532</c:v>
                </c:pt>
                <c:pt idx="57">
                  <c:v>3.7181501093039375</c:v>
                </c:pt>
                <c:pt idx="58">
                  <c:v>3.8522381890831232</c:v>
                </c:pt>
                <c:pt idx="59">
                  <c:v>3.9942341835808923</c:v>
                </c:pt>
                <c:pt idx="60">
                  <c:v>4.1447938404280675</c:v>
                </c:pt>
                <c:pt idx="61">
                  <c:v>4.304643712987386</c:v>
                </c:pt>
                <c:pt idx="62">
                  <c:v>4.4745906636490496</c:v>
                </c:pt>
                <c:pt idx="63">
                  <c:v>4.6555329040669324</c:v>
                </c:pt>
                <c:pt idx="64">
                  <c:v>4.8484728652820763</c:v>
                </c:pt>
                <c:pt idx="65">
                  <c:v>5.0545322554066932</c:v>
                </c:pt>
                <c:pt idx="66">
                  <c:v>5.2749697436368059</c:v>
                </c:pt>
                <c:pt idx="67">
                  <c:v>5.5112018115147867</c:v>
                </c:pt>
                <c:pt idx="68">
                  <c:v>5.7648274417744672</c:v>
                </c:pt>
                <c:pt idx="69">
                  <c:v>6.0376574800249996</c:v>
                </c:pt>
                <c:pt idx="70">
                  <c:v>6.3317497160314939</c:v>
                </c:pt>
                <c:pt idx="71">
                  <c:v>6.6494510043828532</c:v>
                </c:pt>
                <c:pt idx="72">
                  <c:v>6.9934480992641719</c:v>
                </c:pt>
                <c:pt idx="73">
                  <c:v>7.3668293428436122</c:v>
                </c:pt>
                <c:pt idx="74">
                  <c:v>7.7731599602080079</c:v>
                </c:pt>
                <c:pt idx="75">
                  <c:v>8.2165745300737107</c:v>
                </c:pt>
                <c:pt idx="76">
                  <c:v>8.7018912963094781</c:v>
                </c:pt>
                <c:pt idx="77">
                  <c:v>9.2347544701211604</c:v>
                </c:pt>
                <c:pt idx="78">
                  <c:v>9.8218127047382762</c:v>
                </c:pt>
                <c:pt idx="79">
                  <c:v>10.470944734912136</c:v>
                </c:pt>
                <c:pt idx="80">
                  <c:v>11.191547105130052</c:v>
                </c:pt>
                <c:pt idx="81">
                  <c:v>11.9949044778533</c:v>
                </c:pt>
                <c:pt idx="82">
                  <c:v>12.894671001002243</c:v>
                </c:pt>
                <c:pt idx="83">
                  <c:v>13.90750283809871</c:v>
                </c:pt>
                <c:pt idx="84">
                  <c:v>15.053899141488648</c:v>
                </c:pt>
                <c:pt idx="85">
                  <c:v>16.359334557578709</c:v>
                </c:pt>
                <c:pt idx="86">
                  <c:v>17.855805840677366</c:v>
                </c:pt>
                <c:pt idx="87">
                  <c:v>19.583976781695455</c:v>
                </c:pt>
                <c:pt idx="88">
                  <c:v>21.596203970391763</c:v>
                </c:pt>
                <c:pt idx="89">
                  <c:v>23.960886572593338</c:v>
                </c:pt>
                <c:pt idx="90">
                  <c:v>26.768853001643379</c:v>
                </c:pt>
                <c:pt idx="91">
                  <c:v>30.142963886910675</c:v>
                </c:pt>
                <c:pt idx="92">
                  <c:v>34.25294547681235</c:v>
                </c:pt>
                <c:pt idx="93">
                  <c:v>39.339019601859611</c:v>
                </c:pt>
                <c:pt idx="94">
                  <c:v>45.750911594455836</c:v>
                </c:pt>
                <c:pt idx="95">
                  <c:v>54.014981971453388</c:v>
                </c:pt>
                <c:pt idx="96">
                  <c:v>64.955606857770476</c:v>
                </c:pt>
                <c:pt idx="97">
                  <c:v>79.928116681946875</c:v>
                </c:pt>
                <c:pt idx="98">
                  <c:v>101.29987431859736</c:v>
                </c:pt>
                <c:pt idx="99">
                  <c:v>133.5406058559204</c:v>
                </c:pt>
                <c:pt idx="100">
                  <c:v>186.01432617907565</c:v>
                </c:pt>
              </c:numCache>
            </c:numRef>
          </c:yVal>
        </c:ser>
        <c:ser>
          <c:idx val="5"/>
          <c:order val="5"/>
          <c:tx>
            <c:v>Isobaric heating</c:v>
          </c:tx>
          <c:spPr>
            <a:ln w="28575">
              <a:solidFill>
                <a:srgbClr val="92D050"/>
              </a:solidFill>
            </a:ln>
          </c:spPr>
          <c:marker>
            <c:symbol val="none"/>
          </c:marker>
          <c:xVal>
            <c:numRef>
              <c:f>Diesel!$X$6:$X$106</c:f>
              <c:numCache>
                <c:formatCode>0.000</c:formatCode>
                <c:ptCount val="101"/>
                <c:pt idx="0">
                  <c:v>79.130434782608702</c:v>
                </c:pt>
                <c:pt idx="1">
                  <c:v>80.035941920891133</c:v>
                </c:pt>
                <c:pt idx="2">
                  <c:v>80.941449059173564</c:v>
                </c:pt>
                <c:pt idx="3">
                  <c:v>81.846956197456009</c:v>
                </c:pt>
                <c:pt idx="4">
                  <c:v>82.75246333573844</c:v>
                </c:pt>
                <c:pt idx="5">
                  <c:v>83.657970474020871</c:v>
                </c:pt>
                <c:pt idx="6">
                  <c:v>84.563477612303302</c:v>
                </c:pt>
                <c:pt idx="7">
                  <c:v>85.468984750585747</c:v>
                </c:pt>
                <c:pt idx="8">
                  <c:v>86.374491888868178</c:v>
                </c:pt>
                <c:pt idx="9">
                  <c:v>87.279999027150609</c:v>
                </c:pt>
                <c:pt idx="10">
                  <c:v>88.18550616543304</c:v>
                </c:pt>
                <c:pt idx="11">
                  <c:v>89.091013303715471</c:v>
                </c:pt>
                <c:pt idx="12">
                  <c:v>89.996520441997916</c:v>
                </c:pt>
                <c:pt idx="13">
                  <c:v>90.902027580280347</c:v>
                </c:pt>
                <c:pt idx="14">
                  <c:v>91.807534718562778</c:v>
                </c:pt>
                <c:pt idx="15">
                  <c:v>92.713041856845209</c:v>
                </c:pt>
                <c:pt idx="16">
                  <c:v>93.618548995127654</c:v>
                </c:pt>
                <c:pt idx="17">
                  <c:v>94.524056133410085</c:v>
                </c:pt>
                <c:pt idx="18">
                  <c:v>95.429563271692516</c:v>
                </c:pt>
                <c:pt idx="19">
                  <c:v>96.335070409974946</c:v>
                </c:pt>
                <c:pt idx="20">
                  <c:v>97.240577548257392</c:v>
                </c:pt>
                <c:pt idx="21">
                  <c:v>98.146084686539822</c:v>
                </c:pt>
                <c:pt idx="22">
                  <c:v>99.051591824822253</c:v>
                </c:pt>
                <c:pt idx="23">
                  <c:v>99.957098963104698</c:v>
                </c:pt>
                <c:pt idx="24">
                  <c:v>100.86260610138713</c:v>
                </c:pt>
                <c:pt idx="25">
                  <c:v>101.76811323966956</c:v>
                </c:pt>
                <c:pt idx="26">
                  <c:v>102.67362037795201</c:v>
                </c:pt>
                <c:pt idx="27">
                  <c:v>103.57912751623444</c:v>
                </c:pt>
                <c:pt idx="28">
                  <c:v>104.48463465451687</c:v>
                </c:pt>
                <c:pt idx="29">
                  <c:v>105.3901417927993</c:v>
                </c:pt>
                <c:pt idx="30">
                  <c:v>106.29564893108173</c:v>
                </c:pt>
                <c:pt idx="31">
                  <c:v>107.20115606936417</c:v>
                </c:pt>
                <c:pt idx="32">
                  <c:v>108.1066632076466</c:v>
                </c:pt>
                <c:pt idx="33">
                  <c:v>109.01217034592904</c:v>
                </c:pt>
                <c:pt idx="34">
                  <c:v>109.91767748421148</c:v>
                </c:pt>
                <c:pt idx="35">
                  <c:v>110.82318462249391</c:v>
                </c:pt>
                <c:pt idx="36">
                  <c:v>111.72869176077634</c:v>
                </c:pt>
                <c:pt idx="37">
                  <c:v>112.63419889905879</c:v>
                </c:pt>
                <c:pt idx="38">
                  <c:v>113.53970603734122</c:v>
                </c:pt>
                <c:pt idx="39">
                  <c:v>114.44521317562365</c:v>
                </c:pt>
                <c:pt idx="40">
                  <c:v>115.35072031390609</c:v>
                </c:pt>
                <c:pt idx="41">
                  <c:v>116.25622745218851</c:v>
                </c:pt>
                <c:pt idx="42">
                  <c:v>117.16173459047096</c:v>
                </c:pt>
                <c:pt idx="43">
                  <c:v>118.0672417287534</c:v>
                </c:pt>
                <c:pt idx="44">
                  <c:v>118.97274886703582</c:v>
                </c:pt>
                <c:pt idx="45">
                  <c:v>119.87825600531826</c:v>
                </c:pt>
                <c:pt idx="46">
                  <c:v>120.78376314360069</c:v>
                </c:pt>
                <c:pt idx="47">
                  <c:v>121.68927028188313</c:v>
                </c:pt>
                <c:pt idx="48">
                  <c:v>122.59477742016557</c:v>
                </c:pt>
                <c:pt idx="49">
                  <c:v>123.500284558448</c:v>
                </c:pt>
                <c:pt idx="50">
                  <c:v>124.40579169673043</c:v>
                </c:pt>
                <c:pt idx="51">
                  <c:v>125.31129883501286</c:v>
                </c:pt>
                <c:pt idx="52">
                  <c:v>126.21680597329529</c:v>
                </c:pt>
                <c:pt idx="53">
                  <c:v>127.12231311157774</c:v>
                </c:pt>
                <c:pt idx="54">
                  <c:v>128.02782024986016</c:v>
                </c:pt>
                <c:pt idx="55">
                  <c:v>128.9333273881426</c:v>
                </c:pt>
                <c:pt idx="56">
                  <c:v>129.83883452642505</c:v>
                </c:pt>
                <c:pt idx="57">
                  <c:v>130.74434166470746</c:v>
                </c:pt>
                <c:pt idx="58">
                  <c:v>131.64984880298991</c:v>
                </c:pt>
                <c:pt idx="59">
                  <c:v>132.55535594127235</c:v>
                </c:pt>
                <c:pt idx="60">
                  <c:v>133.46086307955477</c:v>
                </c:pt>
                <c:pt idx="61">
                  <c:v>134.36637021783721</c:v>
                </c:pt>
                <c:pt idx="62">
                  <c:v>135.27187735611966</c:v>
                </c:pt>
                <c:pt idx="63">
                  <c:v>136.17738449440208</c:v>
                </c:pt>
                <c:pt idx="64">
                  <c:v>137.08289163268452</c:v>
                </c:pt>
                <c:pt idx="65">
                  <c:v>137.98839877096697</c:v>
                </c:pt>
                <c:pt idx="66">
                  <c:v>138.89390590924938</c:v>
                </c:pt>
                <c:pt idx="67">
                  <c:v>139.79941304753183</c:v>
                </c:pt>
                <c:pt idx="68">
                  <c:v>140.70492018581427</c:v>
                </c:pt>
                <c:pt idx="69">
                  <c:v>141.61042732409669</c:v>
                </c:pt>
                <c:pt idx="70">
                  <c:v>142.51593446237914</c:v>
                </c:pt>
                <c:pt idx="71">
                  <c:v>143.42144160066158</c:v>
                </c:pt>
                <c:pt idx="72">
                  <c:v>144.326948738944</c:v>
                </c:pt>
                <c:pt idx="73">
                  <c:v>145.23245587722644</c:v>
                </c:pt>
                <c:pt idx="74">
                  <c:v>146.13796301550889</c:v>
                </c:pt>
                <c:pt idx="75">
                  <c:v>147.0434701537913</c:v>
                </c:pt>
                <c:pt idx="76">
                  <c:v>147.94897729207372</c:v>
                </c:pt>
                <c:pt idx="77">
                  <c:v>148.85448443035619</c:v>
                </c:pt>
                <c:pt idx="78">
                  <c:v>149.75999156863861</c:v>
                </c:pt>
                <c:pt idx="79">
                  <c:v>150.66549870692103</c:v>
                </c:pt>
                <c:pt idx="80">
                  <c:v>151.5710058452035</c:v>
                </c:pt>
                <c:pt idx="81">
                  <c:v>152.47651298348592</c:v>
                </c:pt>
                <c:pt idx="82">
                  <c:v>153.38202012176833</c:v>
                </c:pt>
                <c:pt idx="83">
                  <c:v>154.28752726005078</c:v>
                </c:pt>
                <c:pt idx="84">
                  <c:v>155.19303439833322</c:v>
                </c:pt>
                <c:pt idx="85">
                  <c:v>156.09854153661564</c:v>
                </c:pt>
                <c:pt idx="86">
                  <c:v>157.00404867489809</c:v>
                </c:pt>
                <c:pt idx="87">
                  <c:v>157.90955581318053</c:v>
                </c:pt>
                <c:pt idx="88">
                  <c:v>158.81506295146295</c:v>
                </c:pt>
                <c:pt idx="89">
                  <c:v>159.72057008974539</c:v>
                </c:pt>
                <c:pt idx="90">
                  <c:v>160.62607722802784</c:v>
                </c:pt>
                <c:pt idx="91">
                  <c:v>161.53158436631026</c:v>
                </c:pt>
                <c:pt idx="92">
                  <c:v>162.4370915045927</c:v>
                </c:pt>
                <c:pt idx="93">
                  <c:v>163.34259864287515</c:v>
                </c:pt>
                <c:pt idx="94">
                  <c:v>164.24810578115756</c:v>
                </c:pt>
                <c:pt idx="95">
                  <c:v>165.15361291944001</c:v>
                </c:pt>
                <c:pt idx="96">
                  <c:v>166.05912005772245</c:v>
                </c:pt>
                <c:pt idx="97">
                  <c:v>166.96462719600487</c:v>
                </c:pt>
                <c:pt idx="98">
                  <c:v>167.87013433428731</c:v>
                </c:pt>
                <c:pt idx="99">
                  <c:v>168.77564147256976</c:v>
                </c:pt>
                <c:pt idx="100">
                  <c:v>169.68114861085218</c:v>
                </c:pt>
              </c:numCache>
            </c:numRef>
          </c:xVal>
          <c:yVal>
            <c:numRef>
              <c:f>Diesel!$W$6:$W$106</c:f>
              <c:numCache>
                <c:formatCode>0.000</c:formatCode>
                <c:ptCount val="101"/>
                <c:pt idx="0">
                  <c:v>186.01432617907136</c:v>
                </c:pt>
                <c:pt idx="1">
                  <c:v>186.01432617907136</c:v>
                </c:pt>
                <c:pt idx="2">
                  <c:v>186.01432617907136</c:v>
                </c:pt>
                <c:pt idx="3">
                  <c:v>186.01432617907136</c:v>
                </c:pt>
                <c:pt idx="4">
                  <c:v>186.01432617907136</c:v>
                </c:pt>
                <c:pt idx="5">
                  <c:v>186.01432617907136</c:v>
                </c:pt>
                <c:pt idx="6">
                  <c:v>186.01432617907136</c:v>
                </c:pt>
                <c:pt idx="7">
                  <c:v>186.01432617907136</c:v>
                </c:pt>
                <c:pt idx="8">
                  <c:v>186.01432617907136</c:v>
                </c:pt>
                <c:pt idx="9">
                  <c:v>186.01432617907136</c:v>
                </c:pt>
                <c:pt idx="10">
                  <c:v>186.01432617907136</c:v>
                </c:pt>
                <c:pt idx="11">
                  <c:v>186.01432617907136</c:v>
                </c:pt>
                <c:pt idx="12">
                  <c:v>186.01432617907136</c:v>
                </c:pt>
                <c:pt idx="13">
                  <c:v>186.01432617907136</c:v>
                </c:pt>
                <c:pt idx="14">
                  <c:v>186.01432617907136</c:v>
                </c:pt>
                <c:pt idx="15">
                  <c:v>186.01432617907136</c:v>
                </c:pt>
                <c:pt idx="16">
                  <c:v>186.01432617907136</c:v>
                </c:pt>
                <c:pt idx="17">
                  <c:v>186.01432617907136</c:v>
                </c:pt>
                <c:pt idx="18">
                  <c:v>186.01432617907136</c:v>
                </c:pt>
                <c:pt idx="19">
                  <c:v>186.01432617907136</c:v>
                </c:pt>
                <c:pt idx="20">
                  <c:v>186.01432617907136</c:v>
                </c:pt>
                <c:pt idx="21">
                  <c:v>186.01432617907136</c:v>
                </c:pt>
                <c:pt idx="22">
                  <c:v>186.01432617907136</c:v>
                </c:pt>
                <c:pt idx="23">
                  <c:v>186.01432617907136</c:v>
                </c:pt>
                <c:pt idx="24">
                  <c:v>186.01432617907136</c:v>
                </c:pt>
                <c:pt idx="25">
                  <c:v>186.01432617907136</c:v>
                </c:pt>
                <c:pt idx="26">
                  <c:v>186.01432617907136</c:v>
                </c:pt>
                <c:pt idx="27">
                  <c:v>186.01432617907136</c:v>
                </c:pt>
                <c:pt idx="28">
                  <c:v>186.01432617907136</c:v>
                </c:pt>
                <c:pt idx="29">
                  <c:v>186.01432617907136</c:v>
                </c:pt>
                <c:pt idx="30">
                  <c:v>186.01432617907136</c:v>
                </c:pt>
                <c:pt idx="31">
                  <c:v>186.01432617907136</c:v>
                </c:pt>
                <c:pt idx="32">
                  <c:v>186.01432617907136</c:v>
                </c:pt>
                <c:pt idx="33">
                  <c:v>186.01432617907136</c:v>
                </c:pt>
                <c:pt idx="34">
                  <c:v>186.01432617907136</c:v>
                </c:pt>
                <c:pt idx="35">
                  <c:v>186.01432617907136</c:v>
                </c:pt>
                <c:pt idx="36">
                  <c:v>186.01432617907136</c:v>
                </c:pt>
                <c:pt idx="37">
                  <c:v>186.01432617907136</c:v>
                </c:pt>
                <c:pt idx="38">
                  <c:v>186.01432617907136</c:v>
                </c:pt>
                <c:pt idx="39">
                  <c:v>186.01432617907136</c:v>
                </c:pt>
                <c:pt idx="40">
                  <c:v>186.01432617907136</c:v>
                </c:pt>
                <c:pt idx="41">
                  <c:v>186.01432617907136</c:v>
                </c:pt>
                <c:pt idx="42">
                  <c:v>186.01432617907136</c:v>
                </c:pt>
                <c:pt idx="43">
                  <c:v>186.01432617907136</c:v>
                </c:pt>
                <c:pt idx="44">
                  <c:v>186.01432617907136</c:v>
                </c:pt>
                <c:pt idx="45">
                  <c:v>186.01432617907136</c:v>
                </c:pt>
                <c:pt idx="46">
                  <c:v>186.01432617907136</c:v>
                </c:pt>
                <c:pt idx="47">
                  <c:v>186.01432617907136</c:v>
                </c:pt>
                <c:pt idx="48">
                  <c:v>186.01432617907136</c:v>
                </c:pt>
                <c:pt idx="49">
                  <c:v>186.01432617907136</c:v>
                </c:pt>
                <c:pt idx="50">
                  <c:v>186.01432617907136</c:v>
                </c:pt>
                <c:pt idx="51">
                  <c:v>186.01432617907136</c:v>
                </c:pt>
                <c:pt idx="52">
                  <c:v>186.01432617907136</c:v>
                </c:pt>
                <c:pt idx="53">
                  <c:v>186.01432617907136</c:v>
                </c:pt>
                <c:pt idx="54">
                  <c:v>186.01432617907136</c:v>
                </c:pt>
                <c:pt idx="55">
                  <c:v>186.01432617907136</c:v>
                </c:pt>
                <c:pt idx="56">
                  <c:v>186.01432617907136</c:v>
                </c:pt>
                <c:pt idx="57">
                  <c:v>186.01432617907136</c:v>
                </c:pt>
                <c:pt idx="58">
                  <c:v>186.01432617907136</c:v>
                </c:pt>
                <c:pt idx="59">
                  <c:v>186.01432617907136</c:v>
                </c:pt>
                <c:pt idx="60">
                  <c:v>186.01432617907136</c:v>
                </c:pt>
                <c:pt idx="61">
                  <c:v>186.01432617907136</c:v>
                </c:pt>
                <c:pt idx="62">
                  <c:v>186.01432617907136</c:v>
                </c:pt>
                <c:pt idx="63">
                  <c:v>186.01432617907136</c:v>
                </c:pt>
                <c:pt idx="64">
                  <c:v>186.01432617907136</c:v>
                </c:pt>
                <c:pt idx="65">
                  <c:v>186.01432617907136</c:v>
                </c:pt>
                <c:pt idx="66">
                  <c:v>186.01432617907136</c:v>
                </c:pt>
                <c:pt idx="67">
                  <c:v>186.01432617907136</c:v>
                </c:pt>
                <c:pt idx="68">
                  <c:v>186.01432617907136</c:v>
                </c:pt>
                <c:pt idx="69">
                  <c:v>186.01432617907136</c:v>
                </c:pt>
                <c:pt idx="70">
                  <c:v>186.01432617907136</c:v>
                </c:pt>
                <c:pt idx="71">
                  <c:v>186.01432617907136</c:v>
                </c:pt>
                <c:pt idx="72">
                  <c:v>186.01432617907136</c:v>
                </c:pt>
                <c:pt idx="73">
                  <c:v>186.01432617907136</c:v>
                </c:pt>
                <c:pt idx="74">
                  <c:v>186.01432617907136</c:v>
                </c:pt>
                <c:pt idx="75">
                  <c:v>186.01432617907136</c:v>
                </c:pt>
                <c:pt idx="76">
                  <c:v>186.01432617907136</c:v>
                </c:pt>
                <c:pt idx="77">
                  <c:v>186.01432617907136</c:v>
                </c:pt>
                <c:pt idx="78">
                  <c:v>186.01432617907136</c:v>
                </c:pt>
                <c:pt idx="79">
                  <c:v>186.01432617907136</c:v>
                </c:pt>
                <c:pt idx="80">
                  <c:v>186.01432617907136</c:v>
                </c:pt>
                <c:pt idx="81">
                  <c:v>186.01432617907136</c:v>
                </c:pt>
                <c:pt idx="82">
                  <c:v>186.01432617907136</c:v>
                </c:pt>
                <c:pt idx="83">
                  <c:v>186.01432617907136</c:v>
                </c:pt>
                <c:pt idx="84">
                  <c:v>186.01432617907136</c:v>
                </c:pt>
                <c:pt idx="85">
                  <c:v>186.01432617907136</c:v>
                </c:pt>
                <c:pt idx="86">
                  <c:v>186.01432617907136</c:v>
                </c:pt>
                <c:pt idx="87">
                  <c:v>186.01432617907136</c:v>
                </c:pt>
                <c:pt idx="88">
                  <c:v>186.01432617907136</c:v>
                </c:pt>
                <c:pt idx="89">
                  <c:v>186.01432617907136</c:v>
                </c:pt>
                <c:pt idx="90">
                  <c:v>186.01432617907136</c:v>
                </c:pt>
                <c:pt idx="91">
                  <c:v>186.01432617907136</c:v>
                </c:pt>
                <c:pt idx="92">
                  <c:v>186.01432617907136</c:v>
                </c:pt>
                <c:pt idx="93">
                  <c:v>186.01432617907136</c:v>
                </c:pt>
                <c:pt idx="94">
                  <c:v>186.01432617907136</c:v>
                </c:pt>
                <c:pt idx="95">
                  <c:v>186.01432617907136</c:v>
                </c:pt>
                <c:pt idx="96">
                  <c:v>186.01432617907136</c:v>
                </c:pt>
                <c:pt idx="97">
                  <c:v>186.01432617907136</c:v>
                </c:pt>
                <c:pt idx="98">
                  <c:v>186.01432617907136</c:v>
                </c:pt>
                <c:pt idx="99">
                  <c:v>186.01432617907136</c:v>
                </c:pt>
                <c:pt idx="100">
                  <c:v>186.01432617907136</c:v>
                </c:pt>
              </c:numCache>
            </c:numRef>
          </c:yVal>
        </c:ser>
        <c:ser>
          <c:idx val="6"/>
          <c:order val="6"/>
          <c:tx>
            <c:v>Adiabatic expansion</c:v>
          </c:tx>
          <c:spPr>
            <a:ln w="28575">
              <a:solidFill>
                <a:schemeClr val="tx2"/>
              </a:solidFill>
            </a:ln>
          </c:spPr>
          <c:marker>
            <c:symbol val="none"/>
          </c:marker>
          <c:xVal>
            <c:numRef>
              <c:f>Diesel!$Z$6:$Z$106</c:f>
              <c:numCache>
                <c:formatCode>0.000</c:formatCode>
                <c:ptCount val="101"/>
                <c:pt idx="0">
                  <c:v>169.68114861085212</c:v>
                </c:pt>
                <c:pt idx="1">
                  <c:v>186.18433712474359</c:v>
                </c:pt>
                <c:pt idx="2">
                  <c:v>202.68752563863507</c:v>
                </c:pt>
                <c:pt idx="3">
                  <c:v>219.19071415252654</c:v>
                </c:pt>
                <c:pt idx="4">
                  <c:v>235.69390266641801</c:v>
                </c:pt>
                <c:pt idx="5">
                  <c:v>252.19709118030951</c:v>
                </c:pt>
                <c:pt idx="6">
                  <c:v>268.70027969420096</c:v>
                </c:pt>
                <c:pt idx="7">
                  <c:v>285.20346820809249</c:v>
                </c:pt>
                <c:pt idx="8">
                  <c:v>301.7066567219839</c:v>
                </c:pt>
                <c:pt idx="9">
                  <c:v>318.20984523587538</c:v>
                </c:pt>
                <c:pt idx="10">
                  <c:v>334.71303374976685</c:v>
                </c:pt>
                <c:pt idx="11">
                  <c:v>351.21622226365832</c:v>
                </c:pt>
                <c:pt idx="12">
                  <c:v>367.7194107775498</c:v>
                </c:pt>
                <c:pt idx="13">
                  <c:v>384.22259929144127</c:v>
                </c:pt>
                <c:pt idx="14">
                  <c:v>400.72578780533274</c:v>
                </c:pt>
                <c:pt idx="15">
                  <c:v>417.22897631922427</c:v>
                </c:pt>
                <c:pt idx="16">
                  <c:v>433.73216483311575</c:v>
                </c:pt>
                <c:pt idx="17">
                  <c:v>450.23535334700728</c:v>
                </c:pt>
                <c:pt idx="18">
                  <c:v>466.73854186089875</c:v>
                </c:pt>
                <c:pt idx="19">
                  <c:v>483.24173037479022</c:v>
                </c:pt>
                <c:pt idx="20">
                  <c:v>499.74491888868175</c:v>
                </c:pt>
                <c:pt idx="21">
                  <c:v>516.24810740257317</c:v>
                </c:pt>
                <c:pt idx="22">
                  <c:v>532.75129591646464</c:v>
                </c:pt>
                <c:pt idx="23">
                  <c:v>549.25448443035623</c:v>
                </c:pt>
                <c:pt idx="24">
                  <c:v>565.7576729442477</c:v>
                </c:pt>
                <c:pt idx="25">
                  <c:v>582.26086145813917</c:v>
                </c:pt>
                <c:pt idx="26">
                  <c:v>598.76404997203065</c:v>
                </c:pt>
                <c:pt idx="27">
                  <c:v>615.26723848592212</c:v>
                </c:pt>
                <c:pt idx="28">
                  <c:v>631.77042699981371</c:v>
                </c:pt>
                <c:pt idx="29">
                  <c:v>648.27361551370518</c:v>
                </c:pt>
                <c:pt idx="30">
                  <c:v>664.77680402759665</c:v>
                </c:pt>
                <c:pt idx="31">
                  <c:v>681.27999254148813</c:v>
                </c:pt>
                <c:pt idx="32">
                  <c:v>697.7831810553796</c:v>
                </c:pt>
                <c:pt idx="33">
                  <c:v>714.28636956927107</c:v>
                </c:pt>
                <c:pt idx="34">
                  <c:v>730.78955808316255</c:v>
                </c:pt>
                <c:pt idx="35">
                  <c:v>747.29274659705402</c:v>
                </c:pt>
                <c:pt idx="36">
                  <c:v>763.79593511094561</c:v>
                </c:pt>
                <c:pt idx="37">
                  <c:v>780.29912362483708</c:v>
                </c:pt>
                <c:pt idx="38">
                  <c:v>796.80231213872855</c:v>
                </c:pt>
                <c:pt idx="39">
                  <c:v>813.30550065262003</c:v>
                </c:pt>
                <c:pt idx="40">
                  <c:v>829.8086891665115</c:v>
                </c:pt>
                <c:pt idx="41">
                  <c:v>846.31187768040309</c:v>
                </c:pt>
                <c:pt idx="42">
                  <c:v>862.81506619429456</c:v>
                </c:pt>
                <c:pt idx="43">
                  <c:v>879.31825470818603</c:v>
                </c:pt>
                <c:pt idx="44">
                  <c:v>895.82144322207751</c:v>
                </c:pt>
                <c:pt idx="45">
                  <c:v>912.32463173596898</c:v>
                </c:pt>
                <c:pt idx="46">
                  <c:v>928.82782024986045</c:v>
                </c:pt>
                <c:pt idx="47">
                  <c:v>945.33100876375204</c:v>
                </c:pt>
                <c:pt idx="48">
                  <c:v>961.83419727764351</c:v>
                </c:pt>
                <c:pt idx="49">
                  <c:v>978.33738579153498</c:v>
                </c:pt>
                <c:pt idx="50">
                  <c:v>994.84057430542634</c:v>
                </c:pt>
                <c:pt idx="51">
                  <c:v>1011.3437628193178</c:v>
                </c:pt>
                <c:pt idx="52">
                  <c:v>1027.8469513332093</c:v>
                </c:pt>
                <c:pt idx="53">
                  <c:v>1044.3501398471008</c:v>
                </c:pt>
                <c:pt idx="54">
                  <c:v>1060.8533283609922</c:v>
                </c:pt>
                <c:pt idx="55">
                  <c:v>1077.3565168748837</c:v>
                </c:pt>
                <c:pt idx="56">
                  <c:v>1093.8597053887752</c:v>
                </c:pt>
                <c:pt idx="57">
                  <c:v>1110.3628939026667</c:v>
                </c:pt>
                <c:pt idx="58">
                  <c:v>1126.8660824165584</c:v>
                </c:pt>
                <c:pt idx="59">
                  <c:v>1143.3692709304498</c:v>
                </c:pt>
                <c:pt idx="60">
                  <c:v>1159.8724594443413</c:v>
                </c:pt>
                <c:pt idx="61">
                  <c:v>1176.3756479582328</c:v>
                </c:pt>
                <c:pt idx="62">
                  <c:v>1192.8788364721242</c:v>
                </c:pt>
                <c:pt idx="63">
                  <c:v>1209.3820249860159</c:v>
                </c:pt>
                <c:pt idx="64">
                  <c:v>1225.8852134999074</c:v>
                </c:pt>
                <c:pt idx="65">
                  <c:v>1242.3884020137989</c:v>
                </c:pt>
                <c:pt idx="66">
                  <c:v>1258.8915905276904</c:v>
                </c:pt>
                <c:pt idx="67">
                  <c:v>1275.3947790415818</c:v>
                </c:pt>
                <c:pt idx="68">
                  <c:v>1291.8979675554733</c:v>
                </c:pt>
                <c:pt idx="69">
                  <c:v>1308.4011560693648</c:v>
                </c:pt>
                <c:pt idx="70">
                  <c:v>1324.9043445832563</c:v>
                </c:pt>
                <c:pt idx="71">
                  <c:v>1341.4075330971477</c:v>
                </c:pt>
                <c:pt idx="72">
                  <c:v>1357.9107216110392</c:v>
                </c:pt>
                <c:pt idx="73">
                  <c:v>1374.4139101249307</c:v>
                </c:pt>
                <c:pt idx="74">
                  <c:v>1390.9170986388222</c:v>
                </c:pt>
                <c:pt idx="75">
                  <c:v>1407.4202871527136</c:v>
                </c:pt>
                <c:pt idx="76">
                  <c:v>1423.9234756666051</c:v>
                </c:pt>
                <c:pt idx="77">
                  <c:v>1440.4266641804966</c:v>
                </c:pt>
                <c:pt idx="78">
                  <c:v>1456.929852694388</c:v>
                </c:pt>
                <c:pt idx="79">
                  <c:v>1473.4330412082795</c:v>
                </c:pt>
                <c:pt idx="80">
                  <c:v>1489.936229722171</c:v>
                </c:pt>
                <c:pt idx="81">
                  <c:v>1506.4394182360625</c:v>
                </c:pt>
                <c:pt idx="82">
                  <c:v>1522.9426067499539</c:v>
                </c:pt>
                <c:pt idx="83">
                  <c:v>1539.4457952638454</c:v>
                </c:pt>
                <c:pt idx="84">
                  <c:v>1555.9489837777369</c:v>
                </c:pt>
                <c:pt idx="85">
                  <c:v>1572.4521722916288</c:v>
                </c:pt>
                <c:pt idx="86">
                  <c:v>1588.9553608055203</c:v>
                </c:pt>
                <c:pt idx="87">
                  <c:v>1605.4585493194118</c:v>
                </c:pt>
                <c:pt idx="88">
                  <c:v>1621.9617378333032</c:v>
                </c:pt>
                <c:pt idx="89">
                  <c:v>1638.4649263471947</c:v>
                </c:pt>
                <c:pt idx="90">
                  <c:v>1654.9681148610862</c:v>
                </c:pt>
                <c:pt idx="91">
                  <c:v>1671.4713033749777</c:v>
                </c:pt>
                <c:pt idx="92">
                  <c:v>1687.9744918888691</c:v>
                </c:pt>
                <c:pt idx="93">
                  <c:v>1704.4776804027606</c:v>
                </c:pt>
                <c:pt idx="94">
                  <c:v>1720.9808689166521</c:v>
                </c:pt>
                <c:pt idx="95">
                  <c:v>1737.4840574305435</c:v>
                </c:pt>
                <c:pt idx="96">
                  <c:v>1753.987245944435</c:v>
                </c:pt>
                <c:pt idx="97">
                  <c:v>1770.4904344583265</c:v>
                </c:pt>
                <c:pt idx="98">
                  <c:v>1786.993622972218</c:v>
                </c:pt>
                <c:pt idx="99">
                  <c:v>1803.4968114861094</c:v>
                </c:pt>
                <c:pt idx="100">
                  <c:v>1820.0000000000009</c:v>
                </c:pt>
              </c:numCache>
            </c:numRef>
          </c:xVal>
          <c:yVal>
            <c:numRef>
              <c:f>Diesel!$Y$6:$Y$106</c:f>
              <c:numCache>
                <c:formatCode>0.000</c:formatCode>
                <c:ptCount val="101"/>
                <c:pt idx="0">
                  <c:v>186.01432617907136</c:v>
                </c:pt>
                <c:pt idx="1">
                  <c:v>159.35430999060247</c:v>
                </c:pt>
                <c:pt idx="2">
                  <c:v>138.32181662688035</c:v>
                </c:pt>
                <c:pt idx="3">
                  <c:v>121.40375870948854</c:v>
                </c:pt>
                <c:pt idx="4">
                  <c:v>107.56933231670567</c:v>
                </c:pt>
                <c:pt idx="5">
                  <c:v>96.095325837014585</c:v>
                </c:pt>
                <c:pt idx="6">
                  <c:v>86.461385007837819</c:v>
                </c:pt>
                <c:pt idx="7">
                  <c:v>78.284848400921874</c:v>
                </c:pt>
                <c:pt idx="8">
                  <c:v>71.278885139197058</c:v>
                </c:pt>
                <c:pt idx="9">
                  <c:v>65.224841394589745</c:v>
                </c:pt>
                <c:pt idx="10">
                  <c:v>59.953518919207625</c:v>
                </c:pt>
                <c:pt idx="11">
                  <c:v>55.332221511202803</c:v>
                </c:pt>
                <c:pt idx="12">
                  <c:v>51.255616282798606</c:v>
                </c:pt>
                <c:pt idx="13">
                  <c:v>47.639172536695938</c:v>
                </c:pt>
                <c:pt idx="14">
                  <c:v>44.414376184320687</c:v>
                </c:pt>
                <c:pt idx="15">
                  <c:v>41.525188742639784</c:v>
                </c:pt>
                <c:pt idx="16">
                  <c:v>38.925392685938299</c:v>
                </c:pt>
                <c:pt idx="17">
                  <c:v>36.576577258592721</c:v>
                </c:pt>
                <c:pt idx="18">
                  <c:v>34.446593270985403</c:v>
                </c:pt>
                <c:pt idx="19">
                  <c:v>32.508355546409973</c:v>
                </c:pt>
                <c:pt idx="20">
                  <c:v>30.738906011068771</c:v>
                </c:pt>
                <c:pt idx="21">
                  <c:v>29.118674255883661</c:v>
                </c:pt>
                <c:pt idx="22">
                  <c:v>27.630889175262208</c:v>
                </c:pt>
                <c:pt idx="23">
                  <c:v>26.261107242968293</c:v>
                </c:pt>
                <c:pt idx="24">
                  <c:v>24.996831603607774</c:v>
                </c:pt>
                <c:pt idx="25">
                  <c:v>23.827202438669303</c:v>
                </c:pt>
                <c:pt idx="26">
                  <c:v>22.742743689257775</c:v>
                </c:pt>
                <c:pt idx="27">
                  <c:v>21.735154653314467</c:v>
                </c:pt>
                <c:pt idx="28">
                  <c:v>20.797137551106928</c:v>
                </c:pt>
                <c:pt idx="29">
                  <c:v>19.922254100451646</c:v>
                </c:pt>
                <c:pt idx="30">
                  <c:v>19.104805627440566</c:v>
                </c:pt>
                <c:pt idx="31">
                  <c:v>18.339732378099054</c:v>
                </c:pt>
                <c:pt idx="32">
                  <c:v>17.622528577637631</c:v>
                </c:pt>
                <c:pt idx="33">
                  <c:v>16.949170469950825</c:v>
                </c:pt>
                <c:pt idx="34">
                  <c:v>16.316055107424216</c:v>
                </c:pt>
                <c:pt idx="35">
                  <c:v>15.719948084668742</c:v>
                </c:pt>
                <c:pt idx="36">
                  <c:v>15.15793874555153</c:v>
                </c:pt>
                <c:pt idx="37">
                  <c:v>14.627401660500107</c:v>
                </c:pt>
                <c:pt idx="38">
                  <c:v>14.125963385467397</c:v>
                </c:pt>
                <c:pt idx="39">
                  <c:v>13.651473686592972</c:v>
                </c:pt>
                <c:pt idx="40">
                  <c:v>13.201980554278551</c:v>
                </c:pt>
                <c:pt idx="41">
                  <c:v>12.775708443925694</c:v>
                </c:pt>
                <c:pt idx="42">
                  <c:v>12.371039273258994</c:v>
                </c:pt>
                <c:pt idx="43">
                  <c:v>11.986495782129053</c:v>
                </c:pt>
                <c:pt idx="44">
                  <c:v>11.620726923216393</c:v>
                </c:pt>
                <c:pt idx="45">
                  <c:v>11.272495003718646</c:v>
                </c:pt>
                <c:pt idx="46">
                  <c:v>10.940664340945551</c:v>
                </c:pt>
                <c:pt idx="47">
                  <c:v>10.624191230401845</c:v>
                </c:pt>
                <c:pt idx="48">
                  <c:v>10.322115054714473</c:v>
                </c:pt>
                <c:pt idx="49">
                  <c:v>10.03355038670948</c:v>
                </c:pt>
                <c:pt idx="50">
                  <c:v>9.7576799609150466</c:v>
                </c:pt>
                <c:pt idx="51">
                  <c:v>9.493748405448164</c:v>
                </c:pt>
                <c:pt idx="52">
                  <c:v>9.2410566411950157</c:v>
                </c:pt>
                <c:pt idx="53">
                  <c:v>8.9989568678751279</c:v>
                </c:pt>
                <c:pt idx="54">
                  <c:v>8.7668480673634228</c:v>
                </c:pt>
                <c:pt idx="55">
                  <c:v>8.5441719638391813</c:v>
                </c:pt>
                <c:pt idx="56">
                  <c:v>8.3304093881922956</c:v>
                </c:pt>
                <c:pt idx="57">
                  <c:v>8.1250770008543434</c:v>
                </c:pt>
                <c:pt idx="58">
                  <c:v>7.9277243330104721</c:v>
                </c:pt>
                <c:pt idx="59">
                  <c:v>7.7379311111326414</c:v>
                </c:pt>
                <c:pt idx="60">
                  <c:v>7.5553048340772122</c:v>
                </c:pt>
                <c:pt idx="61">
                  <c:v>7.3794785757116008</c:v>
                </c:pt>
                <c:pt idx="62">
                  <c:v>7.2101089892610339</c:v>
                </c:pt>
                <c:pt idx="63">
                  <c:v>7.0468744923691045</c:v>
                </c:pt>
                <c:pt idx="64">
                  <c:v>6.889473614305679</c:v>
                </c:pt>
                <c:pt idx="65">
                  <c:v>6.7376234888831608</c:v>
                </c:pt>
                <c:pt idx="66">
                  <c:v>6.5910584785019948</c:v>
                </c:pt>
                <c:pt idx="67">
                  <c:v>6.4495289163735405</c:v>
                </c:pt>
                <c:pt idx="68">
                  <c:v>6.3127999553966072</c:v>
                </c:pt>
                <c:pt idx="69">
                  <c:v>6.1806505134179579</c:v>
                </c:pt>
                <c:pt idx="70">
                  <c:v>6.0528723057112037</c:v>
                </c:pt>
                <c:pt idx="71">
                  <c:v>5.9292689564817467</c:v>
                </c:pt>
                <c:pt idx="72">
                  <c:v>5.8096551820645974</c:v>
                </c:pt>
                <c:pt idx="73">
                  <c:v>5.6938560392420818</c:v>
                </c:pt>
                <c:pt idx="74">
                  <c:v>5.5817062327815767</c:v>
                </c:pt>
                <c:pt idx="75">
                  <c:v>5.4730494768905897</c:v>
                </c:pt>
                <c:pt idx="76">
                  <c:v>5.3677379058170303</c:v>
                </c:pt>
                <c:pt idx="77">
                  <c:v>5.2656315292945788</c:v>
                </c:pt>
                <c:pt idx="78">
                  <c:v>5.1665977289535476</c:v>
                </c:pt>
                <c:pt idx="79">
                  <c:v>5.070510792192831</c:v>
                </c:pt>
                <c:pt idx="80">
                  <c:v>4.9772514803436065</c:v>
                </c:pt>
                <c:pt idx="81">
                  <c:v>4.8867066282554061</c:v>
                </c:pt>
                <c:pt idx="82">
                  <c:v>4.7987687727034798</c:v>
                </c:pt>
                <c:pt idx="83">
                  <c:v>4.7133358072572955</c:v>
                </c:pt>
                <c:pt idx="84">
                  <c:v>4.6303106614661163</c:v>
                </c:pt>
                <c:pt idx="85">
                  <c:v>4.5496010024119871</c:v>
                </c:pt>
                <c:pt idx="86">
                  <c:v>4.4711189568553031</c:v>
                </c:pt>
                <c:pt idx="87">
                  <c:v>4.3947808523556811</c:v>
                </c:pt>
                <c:pt idx="88">
                  <c:v>4.320506975893033</c:v>
                </c:pt>
                <c:pt idx="89">
                  <c:v>4.2482213486420441</c:v>
                </c:pt>
                <c:pt idx="90">
                  <c:v>4.1778515156692313</c:v>
                </c:pt>
                <c:pt idx="91">
                  <c:v>4.1093283494268009</c:v>
                </c:pt>
                <c:pt idx="92">
                  <c:v>4.0425858660125042</c:v>
                </c:pt>
                <c:pt idx="93">
                  <c:v>3.9775610532509975</c:v>
                </c:pt>
                <c:pt idx="94">
                  <c:v>3.9141937097303883</c:v>
                </c:pt>
                <c:pt idx="95">
                  <c:v>3.8524262939987661</c:v>
                </c:pt>
                <c:pt idx="96">
                  <c:v>3.7922037831901534</c:v>
                </c:pt>
                <c:pt idx="97">
                  <c:v>3.7334735404081396</c:v>
                </c:pt>
                <c:pt idx="98">
                  <c:v>3.6761851902490199</c:v>
                </c:pt>
                <c:pt idx="99">
                  <c:v>3.6202905018952487</c:v>
                </c:pt>
                <c:pt idx="100">
                  <c:v>3.5657432792544572</c:v>
                </c:pt>
              </c:numCache>
            </c:numRef>
          </c:yVal>
        </c:ser>
        <c:ser>
          <c:idx val="7"/>
          <c:order val="7"/>
          <c:tx>
            <c:v>Isochoric cooling</c:v>
          </c:tx>
          <c:spPr>
            <a:ln w="285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Diesel!$AB$6:$AB$106</c:f>
              <c:numCache>
                <c:formatCode>0.000</c:formatCode>
                <c:ptCount val="101"/>
                <c:pt idx="0">
                  <c:v>1820</c:v>
                </c:pt>
                <c:pt idx="1">
                  <c:v>1820</c:v>
                </c:pt>
                <c:pt idx="2">
                  <c:v>1820</c:v>
                </c:pt>
                <c:pt idx="3">
                  <c:v>1820</c:v>
                </c:pt>
                <c:pt idx="4">
                  <c:v>1820</c:v>
                </c:pt>
                <c:pt idx="5">
                  <c:v>1820</c:v>
                </c:pt>
                <c:pt idx="6">
                  <c:v>1820</c:v>
                </c:pt>
                <c:pt idx="7">
                  <c:v>1820</c:v>
                </c:pt>
                <c:pt idx="8">
                  <c:v>1820</c:v>
                </c:pt>
                <c:pt idx="9">
                  <c:v>1820</c:v>
                </c:pt>
                <c:pt idx="10">
                  <c:v>1820</c:v>
                </c:pt>
                <c:pt idx="11">
                  <c:v>1820</c:v>
                </c:pt>
                <c:pt idx="12">
                  <c:v>1820</c:v>
                </c:pt>
                <c:pt idx="13">
                  <c:v>1820</c:v>
                </c:pt>
                <c:pt idx="14">
                  <c:v>1820</c:v>
                </c:pt>
                <c:pt idx="15">
                  <c:v>1820</c:v>
                </c:pt>
                <c:pt idx="16">
                  <c:v>1820</c:v>
                </c:pt>
                <c:pt idx="17">
                  <c:v>1820</c:v>
                </c:pt>
                <c:pt idx="18">
                  <c:v>1820</c:v>
                </c:pt>
                <c:pt idx="19">
                  <c:v>1820</c:v>
                </c:pt>
                <c:pt idx="20">
                  <c:v>1820</c:v>
                </c:pt>
                <c:pt idx="21">
                  <c:v>1820</c:v>
                </c:pt>
                <c:pt idx="22">
                  <c:v>1820</c:v>
                </c:pt>
                <c:pt idx="23">
                  <c:v>1820</c:v>
                </c:pt>
                <c:pt idx="24">
                  <c:v>1820</c:v>
                </c:pt>
                <c:pt idx="25">
                  <c:v>1820</c:v>
                </c:pt>
                <c:pt idx="26">
                  <c:v>1820</c:v>
                </c:pt>
                <c:pt idx="27">
                  <c:v>1820</c:v>
                </c:pt>
                <c:pt idx="28">
                  <c:v>1820</c:v>
                </c:pt>
                <c:pt idx="29">
                  <c:v>1820</c:v>
                </c:pt>
                <c:pt idx="30">
                  <c:v>1820</c:v>
                </c:pt>
                <c:pt idx="31">
                  <c:v>1820</c:v>
                </c:pt>
                <c:pt idx="32">
                  <c:v>1820</c:v>
                </c:pt>
                <c:pt idx="33">
                  <c:v>1820</c:v>
                </c:pt>
                <c:pt idx="34">
                  <c:v>1820</c:v>
                </c:pt>
                <c:pt idx="35">
                  <c:v>1820</c:v>
                </c:pt>
                <c:pt idx="36">
                  <c:v>1820</c:v>
                </c:pt>
                <c:pt idx="37">
                  <c:v>1820</c:v>
                </c:pt>
                <c:pt idx="38">
                  <c:v>1820</c:v>
                </c:pt>
                <c:pt idx="39">
                  <c:v>1820</c:v>
                </c:pt>
                <c:pt idx="40">
                  <c:v>1820</c:v>
                </c:pt>
                <c:pt idx="41">
                  <c:v>1820</c:v>
                </c:pt>
                <c:pt idx="42">
                  <c:v>1820</c:v>
                </c:pt>
                <c:pt idx="43">
                  <c:v>1820</c:v>
                </c:pt>
                <c:pt idx="44">
                  <c:v>1820</c:v>
                </c:pt>
                <c:pt idx="45">
                  <c:v>1820</c:v>
                </c:pt>
                <c:pt idx="46">
                  <c:v>1820</c:v>
                </c:pt>
                <c:pt idx="47">
                  <c:v>1820</c:v>
                </c:pt>
                <c:pt idx="48">
                  <c:v>1820</c:v>
                </c:pt>
                <c:pt idx="49">
                  <c:v>1820</c:v>
                </c:pt>
                <c:pt idx="50">
                  <c:v>1820</c:v>
                </c:pt>
                <c:pt idx="51">
                  <c:v>1820</c:v>
                </c:pt>
                <c:pt idx="52">
                  <c:v>1820</c:v>
                </c:pt>
                <c:pt idx="53">
                  <c:v>1820</c:v>
                </c:pt>
                <c:pt idx="54">
                  <c:v>1820</c:v>
                </c:pt>
                <c:pt idx="55">
                  <c:v>1820</c:v>
                </c:pt>
                <c:pt idx="56">
                  <c:v>1820</c:v>
                </c:pt>
                <c:pt idx="57">
                  <c:v>1820</c:v>
                </c:pt>
                <c:pt idx="58">
                  <c:v>1820</c:v>
                </c:pt>
                <c:pt idx="59">
                  <c:v>1820</c:v>
                </c:pt>
                <c:pt idx="60">
                  <c:v>1820</c:v>
                </c:pt>
                <c:pt idx="61">
                  <c:v>1820</c:v>
                </c:pt>
                <c:pt idx="62">
                  <c:v>1820</c:v>
                </c:pt>
                <c:pt idx="63">
                  <c:v>1820</c:v>
                </c:pt>
                <c:pt idx="64">
                  <c:v>1820</c:v>
                </c:pt>
                <c:pt idx="65">
                  <c:v>1820</c:v>
                </c:pt>
                <c:pt idx="66">
                  <c:v>1820</c:v>
                </c:pt>
                <c:pt idx="67">
                  <c:v>1820</c:v>
                </c:pt>
                <c:pt idx="68">
                  <c:v>1820</c:v>
                </c:pt>
                <c:pt idx="69">
                  <c:v>1820</c:v>
                </c:pt>
                <c:pt idx="70">
                  <c:v>1820</c:v>
                </c:pt>
                <c:pt idx="71">
                  <c:v>1820</c:v>
                </c:pt>
                <c:pt idx="72">
                  <c:v>1820</c:v>
                </c:pt>
                <c:pt idx="73">
                  <c:v>1820</c:v>
                </c:pt>
                <c:pt idx="74">
                  <c:v>1820</c:v>
                </c:pt>
                <c:pt idx="75">
                  <c:v>1820</c:v>
                </c:pt>
                <c:pt idx="76">
                  <c:v>1820</c:v>
                </c:pt>
                <c:pt idx="77">
                  <c:v>1820</c:v>
                </c:pt>
                <c:pt idx="78">
                  <c:v>1820</c:v>
                </c:pt>
                <c:pt idx="79">
                  <c:v>1820</c:v>
                </c:pt>
                <c:pt idx="80">
                  <c:v>1820</c:v>
                </c:pt>
                <c:pt idx="81">
                  <c:v>1820</c:v>
                </c:pt>
                <c:pt idx="82">
                  <c:v>1820</c:v>
                </c:pt>
                <c:pt idx="83">
                  <c:v>1820</c:v>
                </c:pt>
                <c:pt idx="84">
                  <c:v>1820</c:v>
                </c:pt>
                <c:pt idx="85">
                  <c:v>1820</c:v>
                </c:pt>
                <c:pt idx="86">
                  <c:v>1820</c:v>
                </c:pt>
                <c:pt idx="87">
                  <c:v>1820</c:v>
                </c:pt>
                <c:pt idx="88">
                  <c:v>1820</c:v>
                </c:pt>
                <c:pt idx="89">
                  <c:v>1820</c:v>
                </c:pt>
                <c:pt idx="90">
                  <c:v>1820</c:v>
                </c:pt>
                <c:pt idx="91">
                  <c:v>1820</c:v>
                </c:pt>
                <c:pt idx="92">
                  <c:v>1820</c:v>
                </c:pt>
                <c:pt idx="93">
                  <c:v>1820</c:v>
                </c:pt>
                <c:pt idx="94">
                  <c:v>1820</c:v>
                </c:pt>
                <c:pt idx="95">
                  <c:v>1820</c:v>
                </c:pt>
                <c:pt idx="96">
                  <c:v>1820</c:v>
                </c:pt>
                <c:pt idx="97">
                  <c:v>1820</c:v>
                </c:pt>
                <c:pt idx="98">
                  <c:v>1820</c:v>
                </c:pt>
                <c:pt idx="99">
                  <c:v>1820</c:v>
                </c:pt>
                <c:pt idx="100">
                  <c:v>1820</c:v>
                </c:pt>
              </c:numCache>
            </c:numRef>
          </c:xVal>
          <c:yVal>
            <c:numRef>
              <c:f>Diesel!$AA$6:$AA$106</c:f>
              <c:numCache>
                <c:formatCode>0.000</c:formatCode>
                <c:ptCount val="101"/>
                <c:pt idx="0">
                  <c:v>3.5657432792544603</c:v>
                </c:pt>
                <c:pt idx="1">
                  <c:v>3.5400858464619156</c:v>
                </c:pt>
                <c:pt idx="2">
                  <c:v>3.5144284136693713</c:v>
                </c:pt>
                <c:pt idx="3">
                  <c:v>3.4887709808768266</c:v>
                </c:pt>
                <c:pt idx="4">
                  <c:v>3.4631135480842818</c:v>
                </c:pt>
                <c:pt idx="5">
                  <c:v>3.4374561152917371</c:v>
                </c:pt>
                <c:pt idx="6">
                  <c:v>3.4117986824991928</c:v>
                </c:pt>
                <c:pt idx="7">
                  <c:v>3.3861412497066481</c:v>
                </c:pt>
                <c:pt idx="8">
                  <c:v>3.3604838169141034</c:v>
                </c:pt>
                <c:pt idx="9">
                  <c:v>3.3348263841215591</c:v>
                </c:pt>
                <c:pt idx="10">
                  <c:v>3.3091689513290143</c:v>
                </c:pt>
                <c:pt idx="11">
                  <c:v>3.2835115185364696</c:v>
                </c:pt>
                <c:pt idx="12">
                  <c:v>3.2578540857439253</c:v>
                </c:pt>
                <c:pt idx="13">
                  <c:v>3.2321966529513806</c:v>
                </c:pt>
                <c:pt idx="14">
                  <c:v>3.2065392201588359</c:v>
                </c:pt>
                <c:pt idx="15">
                  <c:v>3.1808817873662911</c:v>
                </c:pt>
                <c:pt idx="16">
                  <c:v>3.1552243545737468</c:v>
                </c:pt>
                <c:pt idx="17">
                  <c:v>3.1295669217812021</c:v>
                </c:pt>
                <c:pt idx="18">
                  <c:v>3.1039094889886574</c:v>
                </c:pt>
                <c:pt idx="19">
                  <c:v>3.0782520561961126</c:v>
                </c:pt>
                <c:pt idx="20">
                  <c:v>3.0525946234035679</c:v>
                </c:pt>
                <c:pt idx="21">
                  <c:v>3.0269371906110236</c:v>
                </c:pt>
                <c:pt idx="22">
                  <c:v>3.0012797578184789</c:v>
                </c:pt>
                <c:pt idx="23">
                  <c:v>2.9756223250259342</c:v>
                </c:pt>
                <c:pt idx="24">
                  <c:v>2.9499648922333899</c:v>
                </c:pt>
                <c:pt idx="25">
                  <c:v>2.9243074594408451</c:v>
                </c:pt>
                <c:pt idx="26">
                  <c:v>2.8986500266483004</c:v>
                </c:pt>
                <c:pt idx="27">
                  <c:v>2.8729925938557557</c:v>
                </c:pt>
                <c:pt idx="28">
                  <c:v>2.8473351610632114</c:v>
                </c:pt>
                <c:pt idx="29">
                  <c:v>2.8216777282706667</c:v>
                </c:pt>
                <c:pt idx="30">
                  <c:v>2.7960202954781219</c:v>
                </c:pt>
                <c:pt idx="31">
                  <c:v>2.7703628626855772</c:v>
                </c:pt>
                <c:pt idx="32">
                  <c:v>2.7447054298930329</c:v>
                </c:pt>
                <c:pt idx="33">
                  <c:v>2.7190479971004882</c:v>
                </c:pt>
                <c:pt idx="34">
                  <c:v>2.6933905643079434</c:v>
                </c:pt>
                <c:pt idx="35">
                  <c:v>2.6677331315153987</c:v>
                </c:pt>
                <c:pt idx="36">
                  <c:v>2.642075698722854</c:v>
                </c:pt>
                <c:pt idx="37">
                  <c:v>2.6164182659303097</c:v>
                </c:pt>
                <c:pt idx="38">
                  <c:v>2.590760833137765</c:v>
                </c:pt>
                <c:pt idx="39">
                  <c:v>2.5651034003452207</c:v>
                </c:pt>
                <c:pt idx="40">
                  <c:v>2.5394459675526759</c:v>
                </c:pt>
                <c:pt idx="41">
                  <c:v>2.5137885347601312</c:v>
                </c:pt>
                <c:pt idx="42">
                  <c:v>2.4881311019675865</c:v>
                </c:pt>
                <c:pt idx="43">
                  <c:v>2.4624736691750417</c:v>
                </c:pt>
                <c:pt idx="44">
                  <c:v>2.436816236382497</c:v>
                </c:pt>
                <c:pt idx="45">
                  <c:v>2.4111588035899523</c:v>
                </c:pt>
                <c:pt idx="46">
                  <c:v>2.385501370797408</c:v>
                </c:pt>
                <c:pt idx="47">
                  <c:v>2.3598439380048633</c:v>
                </c:pt>
                <c:pt idx="48">
                  <c:v>2.334186505212319</c:v>
                </c:pt>
                <c:pt idx="49">
                  <c:v>2.3085290724197742</c:v>
                </c:pt>
                <c:pt idx="50">
                  <c:v>2.2828716396272295</c:v>
                </c:pt>
                <c:pt idx="51">
                  <c:v>2.2572142068346848</c:v>
                </c:pt>
                <c:pt idx="52">
                  <c:v>2.23155677404214</c:v>
                </c:pt>
                <c:pt idx="53">
                  <c:v>2.2058993412495957</c:v>
                </c:pt>
                <c:pt idx="54">
                  <c:v>2.180241908457051</c:v>
                </c:pt>
                <c:pt idx="55">
                  <c:v>2.1545844756645067</c:v>
                </c:pt>
                <c:pt idx="56">
                  <c:v>2.128927042871962</c:v>
                </c:pt>
                <c:pt idx="57">
                  <c:v>2.1032696100794173</c:v>
                </c:pt>
                <c:pt idx="58">
                  <c:v>2.0776121772868725</c:v>
                </c:pt>
                <c:pt idx="59">
                  <c:v>2.0519547444943278</c:v>
                </c:pt>
                <c:pt idx="60">
                  <c:v>2.0262973117017831</c:v>
                </c:pt>
                <c:pt idx="61">
                  <c:v>2.0006398789092388</c:v>
                </c:pt>
                <c:pt idx="62">
                  <c:v>1.974982446116694</c:v>
                </c:pt>
                <c:pt idx="63">
                  <c:v>1.9493250133241495</c:v>
                </c:pt>
                <c:pt idx="64">
                  <c:v>1.9236675805316048</c:v>
                </c:pt>
                <c:pt idx="65">
                  <c:v>1.8980101477390603</c:v>
                </c:pt>
                <c:pt idx="66">
                  <c:v>1.8723527149465156</c:v>
                </c:pt>
                <c:pt idx="67">
                  <c:v>1.8466952821539711</c:v>
                </c:pt>
                <c:pt idx="68">
                  <c:v>1.8210378493614263</c:v>
                </c:pt>
                <c:pt idx="69">
                  <c:v>1.7953804165688818</c:v>
                </c:pt>
                <c:pt idx="70">
                  <c:v>1.7697229837763371</c:v>
                </c:pt>
                <c:pt idx="71">
                  <c:v>1.7440655509837923</c:v>
                </c:pt>
                <c:pt idx="72">
                  <c:v>1.7184081181912478</c:v>
                </c:pt>
                <c:pt idx="73">
                  <c:v>1.6927506853987031</c:v>
                </c:pt>
                <c:pt idx="74">
                  <c:v>1.6670932526061586</c:v>
                </c:pt>
                <c:pt idx="75">
                  <c:v>1.6414358198136139</c:v>
                </c:pt>
                <c:pt idx="76">
                  <c:v>1.6157783870210694</c:v>
                </c:pt>
                <c:pt idx="77">
                  <c:v>1.5901209542285246</c:v>
                </c:pt>
                <c:pt idx="78">
                  <c:v>1.5644635214359801</c:v>
                </c:pt>
                <c:pt idx="79">
                  <c:v>1.5388060886434354</c:v>
                </c:pt>
                <c:pt idx="80">
                  <c:v>1.5131486558508906</c:v>
                </c:pt>
                <c:pt idx="81">
                  <c:v>1.4874912230583464</c:v>
                </c:pt>
                <c:pt idx="82">
                  <c:v>1.4618337902658016</c:v>
                </c:pt>
                <c:pt idx="83">
                  <c:v>1.4361763574732569</c:v>
                </c:pt>
                <c:pt idx="84">
                  <c:v>1.4105189246807122</c:v>
                </c:pt>
                <c:pt idx="85">
                  <c:v>1.3848614918881679</c:v>
                </c:pt>
                <c:pt idx="86">
                  <c:v>1.3592040590956231</c:v>
                </c:pt>
                <c:pt idx="87">
                  <c:v>1.3335466263030784</c:v>
                </c:pt>
                <c:pt idx="88">
                  <c:v>1.3078891935105337</c:v>
                </c:pt>
                <c:pt idx="89">
                  <c:v>1.2822317607179894</c:v>
                </c:pt>
                <c:pt idx="90">
                  <c:v>1.2565743279254447</c:v>
                </c:pt>
                <c:pt idx="91">
                  <c:v>1.2309168951328999</c:v>
                </c:pt>
                <c:pt idx="92">
                  <c:v>1.2052594623403552</c:v>
                </c:pt>
                <c:pt idx="93">
                  <c:v>1.1796020295478105</c:v>
                </c:pt>
                <c:pt idx="94">
                  <c:v>1.1539445967552662</c:v>
                </c:pt>
                <c:pt idx="95">
                  <c:v>1.1282871639627214</c:v>
                </c:pt>
                <c:pt idx="96">
                  <c:v>1.1026297311701767</c:v>
                </c:pt>
                <c:pt idx="97">
                  <c:v>1.076972298377632</c:v>
                </c:pt>
                <c:pt idx="98">
                  <c:v>1.0513148655850877</c:v>
                </c:pt>
                <c:pt idx="99">
                  <c:v>1.025657432792543</c:v>
                </c:pt>
                <c:pt idx="100">
                  <c:v>0.99999999999999822</c:v>
                </c:pt>
              </c:numCache>
            </c:numRef>
          </c:yVal>
        </c:ser>
        <c:axId val="80079104"/>
        <c:axId val="81736448"/>
      </c:scatterChart>
      <c:valAx>
        <c:axId val="80079104"/>
        <c:scaling>
          <c:orientation val="minMax"/>
        </c:scaling>
        <c:axPos val="b"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Gas</a:t>
                </a:r>
                <a:r>
                  <a:rPr lang="en-GB" baseline="0"/>
                  <a:t> volume /litres</a:t>
                </a:r>
                <a:endParaRPr lang="en-GB"/>
              </a:p>
            </c:rich>
          </c:tx>
          <c:layout/>
        </c:title>
        <c:numFmt formatCode="0" sourceLinked="1"/>
        <c:tickLblPos val="nextTo"/>
        <c:crossAx val="81736448"/>
        <c:crosses val="autoZero"/>
        <c:crossBetween val="midCat"/>
      </c:valAx>
      <c:valAx>
        <c:axId val="81736448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GB"/>
                  <a:t>Gas pressure</a:t>
                </a:r>
                <a:r>
                  <a:rPr lang="en-GB" baseline="0"/>
                  <a:t> /atm</a:t>
                </a:r>
                <a:endParaRPr lang="en-GB"/>
              </a:p>
            </c:rich>
          </c:tx>
          <c:layout/>
        </c:title>
        <c:numFmt formatCode="0.0" sourceLinked="1"/>
        <c:tickLblPos val="nextTo"/>
        <c:crossAx val="80079104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69076638965835646"/>
          <c:y val="0.37740344160661982"/>
          <c:w val="0.27877995642701525"/>
          <c:h val="0.35825484667314061"/>
        </c:manualLayout>
      </c:layout>
    </c:legend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jpeg"/><Relationship Id="rId1" Type="http://schemas.openxmlformats.org/officeDocument/2006/relationships/chart" Target="../charts/chart1.xml"/><Relationship Id="rId4" Type="http://schemas.openxmlformats.org/officeDocument/2006/relationships/image" Target="../media/image3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426720</xdr:colOff>
      <xdr:row>1</xdr:row>
      <xdr:rowOff>152400</xdr:rowOff>
    </xdr:from>
    <xdr:to>
      <xdr:col>18</xdr:col>
      <xdr:colOff>160020</xdr:colOff>
      <xdr:row>28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868680</xdr:colOff>
      <xdr:row>1</xdr:row>
      <xdr:rowOff>0</xdr:rowOff>
    </xdr:from>
    <xdr:to>
      <xdr:col>8</xdr:col>
      <xdr:colOff>7620</xdr:colOff>
      <xdr:row>3</xdr:row>
      <xdr:rowOff>352642</xdr:rowOff>
    </xdr:to>
    <xdr:sp macro="" textlink="">
      <xdr:nvSpPr>
        <xdr:cNvPr id="4" name="Rectangle 3"/>
        <xdr:cNvSpPr>
          <a:spLocks noChangeArrowheads="1"/>
        </xdr:cNvSpPr>
      </xdr:nvSpPr>
      <xdr:spPr bwMode="auto">
        <a:xfrm>
          <a:off x="4526280" y="182880"/>
          <a:ext cx="906780" cy="71840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>
          <a:noAutofit/>
        </a:bodyPr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rtl="0" fontAlgn="base"/>
          <a:r>
            <a:rPr lang="en-GB" sz="1100">
              <a:latin typeface="+mn-lt"/>
              <a:ea typeface="+mn-ea"/>
              <a:cs typeface="+mn-cs"/>
            </a:rPr>
            <a:t>Rudolf Diesel</a:t>
          </a:r>
          <a:endParaRPr lang="en-GB" sz="1000"/>
        </a:p>
        <a:p>
          <a:pPr rtl="0" fontAlgn="base"/>
          <a:r>
            <a:rPr lang="en-GB" sz="1100">
              <a:latin typeface="+mn-lt"/>
              <a:ea typeface="+mn-ea"/>
              <a:cs typeface="+mn-cs"/>
            </a:rPr>
            <a:t>(1858-1913)</a:t>
          </a:r>
          <a:endParaRPr lang="en-GB" sz="1000"/>
        </a:p>
        <a:p>
          <a:endParaRPr lang="en-GB" sz="1000"/>
        </a:p>
      </xdr:txBody>
    </xdr:sp>
    <xdr:clientData/>
  </xdr:twoCellAnchor>
  <xdr:twoCellAnchor editAs="oneCell">
    <xdr:from>
      <xdr:col>5</xdr:col>
      <xdr:colOff>556260</xdr:colOff>
      <xdr:row>0</xdr:row>
      <xdr:rowOff>106680</xdr:rowOff>
    </xdr:from>
    <xdr:to>
      <xdr:col>6</xdr:col>
      <xdr:colOff>822960</xdr:colOff>
      <xdr:row>4</xdr:row>
      <xdr:rowOff>357505</xdr:rowOff>
    </xdr:to>
    <xdr:pic>
      <xdr:nvPicPr>
        <xdr:cNvPr id="6" name="Picture 5" descr="Rudolf Diesel2.jp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322320" y="106680"/>
          <a:ext cx="876300" cy="11652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10</xdr:col>
      <xdr:colOff>7620</xdr:colOff>
      <xdr:row>32</xdr:row>
      <xdr:rowOff>83820</xdr:rowOff>
    </xdr:from>
    <xdr:to>
      <xdr:col>17</xdr:col>
      <xdr:colOff>439326</xdr:colOff>
      <xdr:row>44</xdr:row>
      <xdr:rowOff>68580</xdr:rowOff>
    </xdr:to>
    <xdr:pic>
      <xdr:nvPicPr>
        <xdr:cNvPr id="1027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6743700" y="6477000"/>
          <a:ext cx="4698906" cy="2179320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  <xdr:twoCellAnchor editAs="oneCell">
    <xdr:from>
      <xdr:col>12</xdr:col>
      <xdr:colOff>251460</xdr:colOff>
      <xdr:row>47</xdr:row>
      <xdr:rowOff>7620</xdr:rowOff>
    </xdr:from>
    <xdr:to>
      <xdr:col>18</xdr:col>
      <xdr:colOff>259080</xdr:colOff>
      <xdr:row>73</xdr:row>
      <xdr:rowOff>21554</xdr:rowOff>
    </xdr:to>
    <xdr:pic>
      <xdr:nvPicPr>
        <xdr:cNvPr id="1028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8206740" y="9144000"/>
          <a:ext cx="3665220" cy="4768814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AB106"/>
  <sheetViews>
    <sheetView tabSelected="1" topLeftCell="A7" zoomScaleNormal="100" workbookViewId="0">
      <selection activeCell="G50" sqref="G50"/>
    </sheetView>
  </sheetViews>
  <sheetFormatPr defaultRowHeight="14.4"/>
  <cols>
    <col min="1" max="1" width="4.77734375" customWidth="1"/>
    <col min="7" max="7" width="22.21875" customWidth="1"/>
    <col min="8" max="8" width="9" bestFit="1" customWidth="1"/>
    <col min="19" max="20" width="7.44140625" customWidth="1"/>
    <col min="21" max="21" width="6.5546875" bestFit="1" customWidth="1"/>
    <col min="22" max="22" width="8.5546875" bestFit="1" customWidth="1"/>
    <col min="23" max="23" width="7.44140625" customWidth="1"/>
    <col min="24" max="24" width="7.5546875" bestFit="1" customWidth="1"/>
    <col min="25" max="25" width="7.33203125" customWidth="1"/>
    <col min="26" max="26" width="8.5546875" bestFit="1" customWidth="1"/>
    <col min="27" max="27" width="6.5546875" bestFit="1" customWidth="1"/>
    <col min="28" max="28" width="8.5546875" bestFit="1" customWidth="1"/>
  </cols>
  <sheetData>
    <row r="2" spans="2:28">
      <c r="B2" s="1" t="s">
        <v>41</v>
      </c>
    </row>
    <row r="3" spans="2:28">
      <c r="B3" t="s">
        <v>26</v>
      </c>
      <c r="U3" t="s">
        <v>22</v>
      </c>
      <c r="W3" t="s">
        <v>23</v>
      </c>
      <c r="Y3" t="s">
        <v>24</v>
      </c>
      <c r="AA3" t="s">
        <v>25</v>
      </c>
    </row>
    <row r="4" spans="2:28" ht="28.8" customHeight="1">
      <c r="U4" s="22" t="s">
        <v>21</v>
      </c>
      <c r="V4" s="22"/>
      <c r="W4" s="22" t="s">
        <v>42</v>
      </c>
      <c r="X4" s="22"/>
      <c r="Y4" s="22" t="s">
        <v>20</v>
      </c>
      <c r="Z4" s="22"/>
      <c r="AA4" s="22" t="s">
        <v>27</v>
      </c>
      <c r="AB4" s="22"/>
    </row>
    <row r="5" spans="2:28" ht="42.6" customHeight="1">
      <c r="B5" s="1" t="s">
        <v>1</v>
      </c>
      <c r="T5" s="9" t="s">
        <v>38</v>
      </c>
      <c r="U5" s="7" t="s">
        <v>18</v>
      </c>
      <c r="V5" s="7" t="s">
        <v>19</v>
      </c>
      <c r="W5" s="7" t="s">
        <v>18</v>
      </c>
      <c r="X5" s="7" t="s">
        <v>19</v>
      </c>
      <c r="Y5" s="7" t="s">
        <v>18</v>
      </c>
      <c r="Z5" s="7" t="s">
        <v>19</v>
      </c>
      <c r="AA5" s="7" t="s">
        <v>18</v>
      </c>
      <c r="AB5" s="7" t="s">
        <v>19</v>
      </c>
    </row>
    <row r="6" spans="2:28">
      <c r="B6" s="23" t="s">
        <v>36</v>
      </c>
      <c r="C6" s="23"/>
      <c r="D6" s="23"/>
      <c r="E6" s="23"/>
      <c r="F6" s="23"/>
      <c r="G6" s="23"/>
      <c r="H6" s="21">
        <v>25</v>
      </c>
      <c r="T6">
        <v>0</v>
      </c>
      <c r="U6" s="8">
        <f>D28</f>
        <v>1</v>
      </c>
      <c r="V6" s="8">
        <f>D29</f>
        <v>1820</v>
      </c>
      <c r="W6" s="8">
        <f>D31</f>
        <v>186.01432617907136</v>
      </c>
      <c r="X6" s="8">
        <f>D32</f>
        <v>79.130434782608702</v>
      </c>
      <c r="Y6" s="8">
        <f>D34</f>
        <v>186.01432617907136</v>
      </c>
      <c r="Z6" s="8">
        <f>D35</f>
        <v>169.68114861085212</v>
      </c>
      <c r="AA6" s="8">
        <f>D37</f>
        <v>3.5657432792544603</v>
      </c>
      <c r="AB6" s="8">
        <f>D38</f>
        <v>1820</v>
      </c>
    </row>
    <row r="7" spans="2:28">
      <c r="B7" s="23" t="s">
        <v>37</v>
      </c>
      <c r="C7" s="23"/>
      <c r="D7" s="23"/>
      <c r="E7" s="23"/>
      <c r="F7" s="23"/>
      <c r="G7" s="23"/>
      <c r="H7" s="29">
        <v>1</v>
      </c>
      <c r="T7">
        <f>T6+0.01</f>
        <v>0.01</v>
      </c>
      <c r="U7" s="8">
        <f>$H$7*(($H$8/V7)^$H$44)</f>
        <v>1.0161477513939705</v>
      </c>
      <c r="V7" s="8">
        <f t="shared" ref="V7:V29" si="0">$D$29+T7*($D$32-$D$29)</f>
        <v>1802.5913043478261</v>
      </c>
      <c r="W7" s="8">
        <f>$D$31+T7*($D$34-$D$31)</f>
        <v>186.01432617907136</v>
      </c>
      <c r="X7" s="8">
        <f t="shared" ref="X7:X29" si="1">$D$32+T7*($D$35-$D$32)</f>
        <v>80.035941920891133</v>
      </c>
      <c r="Y7" s="8">
        <f>$D$31*(($H$10/Z7)^$H$44)</f>
        <v>159.35430999060247</v>
      </c>
      <c r="Z7" s="8">
        <f t="shared" ref="Z7:Z28" si="2">$D$35+T7*($D$38-$D$35)</f>
        <v>186.18433712474359</v>
      </c>
      <c r="AA7" s="8">
        <f>$D$37+T7*($D$28-$D$37)</f>
        <v>3.5400858464619156</v>
      </c>
      <c r="AB7" s="8">
        <f t="shared" ref="AB7:AB29" si="3">$D$38+T7*($D$29-$D$38)</f>
        <v>1820</v>
      </c>
    </row>
    <row r="8" spans="2:28">
      <c r="B8" s="23" t="s">
        <v>61</v>
      </c>
      <c r="C8" s="23"/>
      <c r="D8" s="23"/>
      <c r="E8" s="23"/>
      <c r="F8" s="23"/>
      <c r="G8" s="23"/>
      <c r="H8" s="21">
        <v>1820</v>
      </c>
      <c r="T8">
        <f t="shared" ref="T8:T71" si="4">T7+0.01</f>
        <v>0.02</v>
      </c>
      <c r="U8" s="8">
        <f t="shared" ref="U8:U71" si="5">$H$7*(($H$8/V8)^$H$44)</f>
        <v>1.0327167819969996</v>
      </c>
      <c r="V8" s="8">
        <f t="shared" si="0"/>
        <v>1785.1826086956521</v>
      </c>
      <c r="W8" s="8">
        <f t="shared" ref="W8:W71" si="6">$D$31+T8*($D$34-$D$31)</f>
        <v>186.01432617907136</v>
      </c>
      <c r="X8" s="8">
        <f t="shared" si="1"/>
        <v>80.941449059173564</v>
      </c>
      <c r="Y8" s="8">
        <f t="shared" ref="Y8:Y71" si="7">$D$31*(($H$10/Z8)^$H$44)</f>
        <v>138.32181662688035</v>
      </c>
      <c r="Z8" s="8">
        <f t="shared" si="2"/>
        <v>202.68752563863507</v>
      </c>
      <c r="AA8" s="8">
        <f t="shared" ref="AA8:AA71" si="8">$D$37+T8*($D$28-$D$37)</f>
        <v>3.5144284136693713</v>
      </c>
      <c r="AB8" s="8">
        <f t="shared" si="3"/>
        <v>1820</v>
      </c>
    </row>
    <row r="9" spans="2:28">
      <c r="B9" s="23" t="s">
        <v>62</v>
      </c>
      <c r="C9" s="23"/>
      <c r="D9" s="23"/>
      <c r="E9" s="23"/>
      <c r="F9" s="23"/>
      <c r="G9" s="23"/>
      <c r="H9" s="21">
        <f>H8/23</f>
        <v>79.130434782608702</v>
      </c>
      <c r="T9">
        <f t="shared" si="4"/>
        <v>0.03</v>
      </c>
      <c r="U9" s="8">
        <f t="shared" si="5"/>
        <v>1.0497223533411479</v>
      </c>
      <c r="V9" s="8">
        <f t="shared" si="0"/>
        <v>1767.7739130434782</v>
      </c>
      <c r="W9" s="8">
        <f t="shared" si="6"/>
        <v>186.01432617907136</v>
      </c>
      <c r="X9" s="8">
        <f t="shared" si="1"/>
        <v>81.846956197456009</v>
      </c>
      <c r="Y9" s="8">
        <f t="shared" si="7"/>
        <v>121.40375870948854</v>
      </c>
      <c r="Z9" s="8">
        <f t="shared" si="2"/>
        <v>219.19071415252654</v>
      </c>
      <c r="AA9" s="8">
        <f t="shared" si="8"/>
        <v>3.4887709808768266</v>
      </c>
      <c r="AB9" s="8">
        <f t="shared" si="3"/>
        <v>1820</v>
      </c>
    </row>
    <row r="10" spans="2:28">
      <c r="B10" s="23" t="s">
        <v>63</v>
      </c>
      <c r="C10" s="23"/>
      <c r="D10" s="23"/>
      <c r="E10" s="23"/>
      <c r="F10" s="23"/>
      <c r="G10" s="23"/>
      <c r="H10" s="21">
        <f>H8/10.726</f>
        <v>169.68114861085212</v>
      </c>
      <c r="T10">
        <f t="shared" si="4"/>
        <v>0.04</v>
      </c>
      <c r="U10" s="8">
        <f t="shared" si="5"/>
        <v>1.067180437633992</v>
      </c>
      <c r="V10" s="8">
        <f t="shared" si="0"/>
        <v>1750.3652173913044</v>
      </c>
      <c r="W10" s="8">
        <f t="shared" si="6"/>
        <v>186.01432617907136</v>
      </c>
      <c r="X10" s="8">
        <f t="shared" si="1"/>
        <v>82.75246333573844</v>
      </c>
      <c r="Y10" s="8">
        <f t="shared" si="7"/>
        <v>107.56933231670567</v>
      </c>
      <c r="Z10" s="8">
        <f t="shared" si="2"/>
        <v>235.69390266641801</v>
      </c>
      <c r="AA10" s="8">
        <f t="shared" si="8"/>
        <v>3.4631135480842818</v>
      </c>
      <c r="AB10" s="8">
        <f t="shared" si="3"/>
        <v>1820</v>
      </c>
    </row>
    <row r="11" spans="2:28">
      <c r="B11" s="23" t="s">
        <v>15</v>
      </c>
      <c r="C11" s="23"/>
      <c r="D11" s="23"/>
      <c r="E11" s="23"/>
      <c r="F11" s="23"/>
      <c r="G11" s="23"/>
      <c r="H11" s="3">
        <v>3</v>
      </c>
      <c r="T11">
        <f t="shared" si="4"/>
        <v>0.05</v>
      </c>
      <c r="U11" s="8">
        <f t="shared" si="5"/>
        <v>1.0851077583485613</v>
      </c>
      <c r="V11" s="8">
        <f t="shared" si="0"/>
        <v>1732.9565217391305</v>
      </c>
      <c r="W11" s="8">
        <f t="shared" si="6"/>
        <v>186.01432617907136</v>
      </c>
      <c r="X11" s="8">
        <f t="shared" si="1"/>
        <v>83.657970474020871</v>
      </c>
      <c r="Y11" s="8">
        <f t="shared" si="7"/>
        <v>96.095325837014585</v>
      </c>
      <c r="Z11" s="8">
        <f t="shared" si="2"/>
        <v>252.19709118030951</v>
      </c>
      <c r="AA11" s="8">
        <f t="shared" si="8"/>
        <v>3.4374561152917371</v>
      </c>
      <c r="AB11" s="8">
        <f t="shared" si="3"/>
        <v>1820</v>
      </c>
    </row>
    <row r="12" spans="2:28">
      <c r="B12" s="23" t="s">
        <v>14</v>
      </c>
      <c r="C12" s="23"/>
      <c r="D12" s="23"/>
      <c r="E12" s="23"/>
      <c r="F12" s="23"/>
      <c r="G12" s="23"/>
      <c r="H12" s="3">
        <v>28.966000000000001</v>
      </c>
      <c r="T12">
        <f t="shared" si="4"/>
        <v>6.0000000000000005E-2</v>
      </c>
      <c r="U12" s="8">
        <f t="shared" si="5"/>
        <v>1.1035218335684174</v>
      </c>
      <c r="V12" s="8">
        <f t="shared" si="0"/>
        <v>1715.5478260869565</v>
      </c>
      <c r="W12" s="8">
        <f t="shared" si="6"/>
        <v>186.01432617907136</v>
      </c>
      <c r="X12" s="8">
        <f t="shared" si="1"/>
        <v>84.563477612303302</v>
      </c>
      <c r="Y12" s="8">
        <f t="shared" si="7"/>
        <v>86.461385007837819</v>
      </c>
      <c r="Z12" s="8">
        <f t="shared" si="2"/>
        <v>268.70027969420096</v>
      </c>
      <c r="AA12" s="8">
        <f t="shared" si="8"/>
        <v>3.4117986824991928</v>
      </c>
      <c r="AB12" s="8">
        <f t="shared" si="3"/>
        <v>1820</v>
      </c>
    </row>
    <row r="13" spans="2:28">
      <c r="T13">
        <f t="shared" si="4"/>
        <v>7.0000000000000007E-2</v>
      </c>
      <c r="U13" s="8">
        <f t="shared" si="5"/>
        <v>1.122441022305144</v>
      </c>
      <c r="V13" s="8">
        <f t="shared" si="0"/>
        <v>1698.1391304347826</v>
      </c>
      <c r="W13" s="8">
        <f t="shared" si="6"/>
        <v>186.01432617907136</v>
      </c>
      <c r="X13" s="8">
        <f t="shared" si="1"/>
        <v>85.468984750585747</v>
      </c>
      <c r="Y13" s="8">
        <f t="shared" si="7"/>
        <v>78.284848400921874</v>
      </c>
      <c r="Z13" s="8">
        <f t="shared" si="2"/>
        <v>285.20346820809249</v>
      </c>
      <c r="AA13" s="8">
        <f t="shared" si="8"/>
        <v>3.3861412497066481</v>
      </c>
      <c r="AB13" s="8">
        <f t="shared" si="3"/>
        <v>1820</v>
      </c>
    </row>
    <row r="14" spans="2:28">
      <c r="B14" s="1" t="s">
        <v>2</v>
      </c>
      <c r="T14">
        <f t="shared" si="4"/>
        <v>0.08</v>
      </c>
      <c r="U14" s="8">
        <f t="shared" si="5"/>
        <v>1.1418845740250947</v>
      </c>
      <c r="V14" s="8">
        <f t="shared" si="0"/>
        <v>1680.7304347826087</v>
      </c>
      <c r="W14" s="8">
        <f t="shared" si="6"/>
        <v>186.01432617907136</v>
      </c>
      <c r="X14" s="8">
        <f t="shared" si="1"/>
        <v>86.374491888868178</v>
      </c>
      <c r="Y14" s="8">
        <f t="shared" si="7"/>
        <v>71.278885139197058</v>
      </c>
      <c r="Z14" s="8">
        <f t="shared" si="2"/>
        <v>301.7066567219839</v>
      </c>
      <c r="AA14" s="8">
        <f t="shared" si="8"/>
        <v>3.3604838169141034</v>
      </c>
      <c r="AB14" s="8">
        <f t="shared" si="3"/>
        <v>1820</v>
      </c>
    </row>
    <row r="15" spans="2:28">
      <c r="B15" s="23" t="s">
        <v>43</v>
      </c>
      <c r="C15" s="23"/>
      <c r="D15" s="23"/>
      <c r="E15" s="23"/>
      <c r="F15" s="23"/>
      <c r="G15" s="23"/>
      <c r="H15" s="26">
        <f>H43*(H12/1000)*H46*(D36-D33)/1000</f>
        <v>4266.7273601326006</v>
      </c>
      <c r="T15">
        <f t="shared" si="4"/>
        <v>0.09</v>
      </c>
      <c r="U15" s="8">
        <f t="shared" si="5"/>
        <v>1.1618726816438036</v>
      </c>
      <c r="V15" s="8">
        <f t="shared" si="0"/>
        <v>1663.3217391304347</v>
      </c>
      <c r="W15" s="8">
        <f t="shared" si="6"/>
        <v>186.01432617907136</v>
      </c>
      <c r="X15" s="8">
        <f t="shared" si="1"/>
        <v>87.279999027150609</v>
      </c>
      <c r="Y15" s="8">
        <f t="shared" si="7"/>
        <v>65.224841394589745</v>
      </c>
      <c r="Z15" s="8">
        <f t="shared" si="2"/>
        <v>318.20984523587538</v>
      </c>
      <c r="AA15" s="8">
        <f t="shared" si="8"/>
        <v>3.3348263841215591</v>
      </c>
      <c r="AB15" s="8">
        <f t="shared" si="3"/>
        <v>1820</v>
      </c>
    </row>
    <row r="16" spans="2:28">
      <c r="B16" s="23" t="s">
        <v>28</v>
      </c>
      <c r="C16" s="23"/>
      <c r="D16" s="23"/>
      <c r="E16" s="23"/>
      <c r="F16" s="23"/>
      <c r="G16" s="23"/>
      <c r="H16" s="26">
        <f>H43*(H12/1000)*H45*(D39-D30)/1000</f>
        <v>709.72885011335097</v>
      </c>
      <c r="T16">
        <f t="shared" si="4"/>
        <v>9.9999999999999992E-2</v>
      </c>
      <c r="U16" s="8">
        <f t="shared" si="5"/>
        <v>1.1824265382702268</v>
      </c>
      <c r="V16" s="8">
        <f t="shared" si="0"/>
        <v>1645.913043478261</v>
      </c>
      <c r="W16" s="8">
        <f t="shared" si="6"/>
        <v>186.01432617907136</v>
      </c>
      <c r="X16" s="8">
        <f t="shared" si="1"/>
        <v>88.18550616543304</v>
      </c>
      <c r="Y16" s="8">
        <f t="shared" si="7"/>
        <v>59.953518919207625</v>
      </c>
      <c r="Z16" s="8">
        <f t="shared" si="2"/>
        <v>334.71303374976685</v>
      </c>
      <c r="AA16" s="8">
        <f t="shared" si="8"/>
        <v>3.3091689513290143</v>
      </c>
      <c r="AB16" s="8">
        <f t="shared" si="3"/>
        <v>1820</v>
      </c>
    </row>
    <row r="17" spans="2:28">
      <c r="B17" s="23" t="s">
        <v>17</v>
      </c>
      <c r="C17" s="23"/>
      <c r="D17" s="23"/>
      <c r="E17" s="23"/>
      <c r="F17" s="23"/>
      <c r="G17" s="23"/>
      <c r="H17" s="26">
        <f>H15-H16</f>
        <v>3556.9985100192498</v>
      </c>
      <c r="T17">
        <f t="shared" si="4"/>
        <v>0.10999999999999999</v>
      </c>
      <c r="U17" s="8">
        <f t="shared" si="5"/>
        <v>1.2035683980092242</v>
      </c>
      <c r="V17" s="8">
        <f t="shared" si="0"/>
        <v>1628.504347826087</v>
      </c>
      <c r="W17" s="8">
        <f t="shared" si="6"/>
        <v>186.01432617907136</v>
      </c>
      <c r="X17" s="8">
        <f t="shared" si="1"/>
        <v>89.091013303715471</v>
      </c>
      <c r="Y17" s="8">
        <f t="shared" si="7"/>
        <v>55.332221511202803</v>
      </c>
      <c r="Z17" s="8">
        <f t="shared" si="2"/>
        <v>351.21622226365832</v>
      </c>
      <c r="AA17" s="8">
        <f t="shared" si="8"/>
        <v>3.2835115185364696</v>
      </c>
      <c r="AB17" s="8">
        <f t="shared" si="3"/>
        <v>1820</v>
      </c>
    </row>
    <row r="18" spans="2:28">
      <c r="B18" s="23" t="s">
        <v>3</v>
      </c>
      <c r="C18" s="23"/>
      <c r="D18" s="23"/>
      <c r="E18" s="23"/>
      <c r="F18" s="23"/>
      <c r="G18" s="23"/>
      <c r="H18" s="6">
        <f>H17/H15</f>
        <v>0.83365966695109062</v>
      </c>
      <c r="T18">
        <f t="shared" si="4"/>
        <v>0.11999999999999998</v>
      </c>
      <c r="U18" s="8">
        <f t="shared" si="5"/>
        <v>1.2253216411596666</v>
      </c>
      <c r="V18" s="8">
        <f t="shared" si="0"/>
        <v>1611.0956521739131</v>
      </c>
      <c r="W18" s="8">
        <f t="shared" si="6"/>
        <v>186.01432617907136</v>
      </c>
      <c r="X18" s="8">
        <f t="shared" si="1"/>
        <v>89.996520441997916</v>
      </c>
      <c r="Y18" s="8">
        <f t="shared" si="7"/>
        <v>51.255616282798606</v>
      </c>
      <c r="Z18" s="8">
        <f t="shared" si="2"/>
        <v>367.7194107775498</v>
      </c>
      <c r="AA18" s="8">
        <f t="shared" si="8"/>
        <v>3.2578540857439253</v>
      </c>
      <c r="AB18" s="8">
        <f t="shared" si="3"/>
        <v>1820</v>
      </c>
    </row>
    <row r="19" spans="2:28">
      <c r="T19">
        <f t="shared" si="4"/>
        <v>0.12999999999999998</v>
      </c>
      <c r="U19" s="8">
        <f t="shared" si="5"/>
        <v>1.247710844177623</v>
      </c>
      <c r="V19" s="8">
        <f t="shared" si="0"/>
        <v>1593.6869565217391</v>
      </c>
      <c r="W19" s="8">
        <f t="shared" si="6"/>
        <v>186.01432617907136</v>
      </c>
      <c r="X19" s="8">
        <f t="shared" si="1"/>
        <v>90.902027580280347</v>
      </c>
      <c r="Y19" s="8">
        <f t="shared" si="7"/>
        <v>47.639172536695938</v>
      </c>
      <c r="Z19" s="8">
        <f t="shared" si="2"/>
        <v>384.22259929144127</v>
      </c>
      <c r="AA19" s="8">
        <f t="shared" si="8"/>
        <v>3.2321966529513806</v>
      </c>
      <c r="AB19" s="8">
        <f t="shared" si="3"/>
        <v>1820</v>
      </c>
    </row>
    <row r="20" spans="2:28">
      <c r="B20" s="25" t="s">
        <v>4</v>
      </c>
      <c r="C20" s="25"/>
      <c r="D20" s="25"/>
      <c r="E20" s="25"/>
      <c r="F20" s="25"/>
      <c r="G20" s="25"/>
      <c r="H20" s="6">
        <f>1-(1/((H8/H9)^(H44-1)))*((H10/H9)^H44 - 1)/(H44*(H10/H9 - 1))</f>
        <v>0.83365966695109039</v>
      </c>
      <c r="T20">
        <f t="shared" si="4"/>
        <v>0.13999999999999999</v>
      </c>
      <c r="U20" s="8">
        <f t="shared" si="5"/>
        <v>1.2707618548095554</v>
      </c>
      <c r="V20" s="8">
        <f t="shared" si="0"/>
        <v>1576.2782608695652</v>
      </c>
      <c r="W20" s="8">
        <f t="shared" si="6"/>
        <v>186.01432617907136</v>
      </c>
      <c r="X20" s="8">
        <f t="shared" si="1"/>
        <v>91.807534718562778</v>
      </c>
      <c r="Y20" s="8">
        <f t="shared" si="7"/>
        <v>44.414376184320687</v>
      </c>
      <c r="Z20" s="8">
        <f t="shared" si="2"/>
        <v>400.72578780533274</v>
      </c>
      <c r="AA20" s="8">
        <f t="shared" si="8"/>
        <v>3.2065392201588359</v>
      </c>
      <c r="AB20" s="8">
        <f t="shared" si="3"/>
        <v>1820</v>
      </c>
    </row>
    <row r="21" spans="2:28">
      <c r="T21">
        <f t="shared" si="4"/>
        <v>0.15</v>
      </c>
      <c r="U21" s="8">
        <f t="shared" si="5"/>
        <v>1.2945018728397986</v>
      </c>
      <c r="V21" s="8">
        <f t="shared" si="0"/>
        <v>1558.8695652173913</v>
      </c>
      <c r="W21" s="8">
        <f t="shared" si="6"/>
        <v>186.01432617907136</v>
      </c>
      <c r="X21" s="8">
        <f t="shared" si="1"/>
        <v>92.713041856845209</v>
      </c>
      <c r="Y21" s="8">
        <f t="shared" si="7"/>
        <v>41.525188742639784</v>
      </c>
      <c r="Z21" s="8">
        <f t="shared" si="2"/>
        <v>417.22897631922427</v>
      </c>
      <c r="AA21" s="8">
        <f t="shared" si="8"/>
        <v>3.1808817873662911</v>
      </c>
      <c r="AB21" s="8">
        <f t="shared" si="3"/>
        <v>1820</v>
      </c>
    </row>
    <row r="22" spans="2:28">
      <c r="T22">
        <f t="shared" si="4"/>
        <v>0.16</v>
      </c>
      <c r="U22" s="8">
        <f t="shared" si="5"/>
        <v>1.3189595369402398</v>
      </c>
      <c r="V22" s="8">
        <f t="shared" si="0"/>
        <v>1541.4608695652173</v>
      </c>
      <c r="W22" s="8">
        <f t="shared" si="6"/>
        <v>186.01432617907136</v>
      </c>
      <c r="X22" s="8">
        <f t="shared" si="1"/>
        <v>93.618548995127654</v>
      </c>
      <c r="Y22" s="8">
        <f t="shared" si="7"/>
        <v>38.925392685938299</v>
      </c>
      <c r="Z22" s="8">
        <f t="shared" si="2"/>
        <v>433.73216483311575</v>
      </c>
      <c r="AA22" s="8">
        <f t="shared" si="8"/>
        <v>3.1552243545737468</v>
      </c>
      <c r="AB22" s="8">
        <f t="shared" si="3"/>
        <v>1820</v>
      </c>
    </row>
    <row r="23" spans="2:28">
      <c r="E23" s="5" t="s">
        <v>13</v>
      </c>
      <c r="T23">
        <f t="shared" si="4"/>
        <v>0.17</v>
      </c>
      <c r="U23" s="8">
        <f t="shared" si="5"/>
        <v>1.3441650181586025</v>
      </c>
      <c r="V23" s="8">
        <f t="shared" si="0"/>
        <v>1524.0521739130436</v>
      </c>
      <c r="W23" s="8">
        <f t="shared" si="6"/>
        <v>186.01432617907136</v>
      </c>
      <c r="X23" s="8">
        <f t="shared" si="1"/>
        <v>94.524056133410085</v>
      </c>
      <c r="Y23" s="8">
        <f t="shared" si="7"/>
        <v>36.576577258592721</v>
      </c>
      <c r="Z23" s="8">
        <f t="shared" si="2"/>
        <v>450.23535334700728</v>
      </c>
      <c r="AA23" s="8">
        <f t="shared" si="8"/>
        <v>3.1295669217812021</v>
      </c>
      <c r="AB23" s="8">
        <f t="shared" si="3"/>
        <v>1820</v>
      </c>
    </row>
    <row r="24" spans="2:28">
      <c r="E24" s="5" t="s">
        <v>44</v>
      </c>
      <c r="T24">
        <f t="shared" si="4"/>
        <v>0.18000000000000002</v>
      </c>
      <c r="U24" s="8">
        <f t="shared" si="5"/>
        <v>1.3701501206356537</v>
      </c>
      <c r="V24" s="8">
        <f t="shared" si="0"/>
        <v>1506.6434782608694</v>
      </c>
      <c r="W24" s="8">
        <f t="shared" si="6"/>
        <v>186.01432617907136</v>
      </c>
      <c r="X24" s="8">
        <f t="shared" si="1"/>
        <v>95.429563271692516</v>
      </c>
      <c r="Y24" s="8">
        <f t="shared" si="7"/>
        <v>34.446593270985403</v>
      </c>
      <c r="Z24" s="8">
        <f t="shared" si="2"/>
        <v>466.73854186089875</v>
      </c>
      <c r="AA24" s="8">
        <f t="shared" si="8"/>
        <v>3.1039094889886574</v>
      </c>
      <c r="AB24" s="8">
        <f t="shared" si="3"/>
        <v>1820</v>
      </c>
    </row>
    <row r="25" spans="2:28">
      <c r="E25" s="5" t="s">
        <v>45</v>
      </c>
      <c r="T25">
        <f t="shared" si="4"/>
        <v>0.19000000000000003</v>
      </c>
      <c r="U25" s="8">
        <f t="shared" si="5"/>
        <v>1.3969483902016895</v>
      </c>
      <c r="V25" s="8">
        <f t="shared" si="0"/>
        <v>1489.2347826086957</v>
      </c>
      <c r="W25" s="8">
        <f t="shared" si="6"/>
        <v>186.01432617907136</v>
      </c>
      <c r="X25" s="8">
        <f t="shared" si="1"/>
        <v>96.335070409974946</v>
      </c>
      <c r="Y25" s="8">
        <f t="shared" si="7"/>
        <v>32.508355546409973</v>
      </c>
      <c r="Z25" s="8">
        <f t="shared" si="2"/>
        <v>483.24173037479022</v>
      </c>
      <c r="AA25" s="8">
        <f t="shared" si="8"/>
        <v>3.0782520561961126</v>
      </c>
      <c r="AB25" s="8">
        <f t="shared" si="3"/>
        <v>1820</v>
      </c>
    </row>
    <row r="26" spans="2:28">
      <c r="T26">
        <f t="shared" si="4"/>
        <v>0.20000000000000004</v>
      </c>
      <c r="U26" s="8">
        <f t="shared" si="5"/>
        <v>1.4245952315695856</v>
      </c>
      <c r="V26" s="8">
        <f t="shared" si="0"/>
        <v>1471.8260869565217</v>
      </c>
      <c r="W26" s="8">
        <f t="shared" si="6"/>
        <v>186.01432617907136</v>
      </c>
      <c r="X26" s="8">
        <f t="shared" si="1"/>
        <v>97.240577548257392</v>
      </c>
      <c r="Y26" s="8">
        <f t="shared" si="7"/>
        <v>30.738906011068771</v>
      </c>
      <c r="Z26" s="8">
        <f t="shared" si="2"/>
        <v>499.74491888868175</v>
      </c>
      <c r="AA26" s="8">
        <f t="shared" si="8"/>
        <v>3.0525946234035679</v>
      </c>
      <c r="AB26" s="8">
        <f t="shared" si="3"/>
        <v>1820</v>
      </c>
    </row>
    <row r="27" spans="2:28">
      <c r="B27" s="1" t="s">
        <v>33</v>
      </c>
      <c r="T27">
        <f t="shared" si="4"/>
        <v>0.21000000000000005</v>
      </c>
      <c r="U27" s="8">
        <f t="shared" si="5"/>
        <v>1.4531280349163884</v>
      </c>
      <c r="V27" s="8">
        <f t="shared" si="0"/>
        <v>1454.4173913043478</v>
      </c>
      <c r="W27" s="8">
        <f t="shared" si="6"/>
        <v>186.01432617907136</v>
      </c>
      <c r="X27" s="8">
        <f t="shared" si="1"/>
        <v>98.146084686539822</v>
      </c>
      <c r="Y27" s="8">
        <f t="shared" si="7"/>
        <v>29.118674255883661</v>
      </c>
      <c r="Z27" s="8">
        <f t="shared" si="2"/>
        <v>516.24810740257317</v>
      </c>
      <c r="AA27" s="8">
        <f t="shared" si="8"/>
        <v>3.0269371906110236</v>
      </c>
      <c r="AB27" s="8">
        <f t="shared" si="3"/>
        <v>1820</v>
      </c>
    </row>
    <row r="28" spans="2:28">
      <c r="B28" s="4"/>
      <c r="C28" s="10" t="s">
        <v>5</v>
      </c>
      <c r="D28" s="28">
        <f>H7</f>
        <v>1</v>
      </c>
      <c r="E28" s="16"/>
      <c r="F28" s="18"/>
      <c r="G28" s="16"/>
      <c r="T28">
        <f t="shared" si="4"/>
        <v>0.22000000000000006</v>
      </c>
      <c r="U28" s="8">
        <f t="shared" si="5"/>
        <v>1.4825863127289234</v>
      </c>
      <c r="V28" s="8">
        <f t="shared" si="0"/>
        <v>1437.0086956521739</v>
      </c>
      <c r="W28" s="8">
        <f t="shared" si="6"/>
        <v>186.01432617907136</v>
      </c>
      <c r="X28" s="8">
        <f t="shared" si="1"/>
        <v>99.051591824822253</v>
      </c>
      <c r="Y28" s="8">
        <f t="shared" si="7"/>
        <v>27.630889175262208</v>
      </c>
      <c r="Z28" s="8">
        <f t="shared" si="2"/>
        <v>532.75129591646464</v>
      </c>
      <c r="AA28" s="8">
        <f t="shared" si="8"/>
        <v>3.0012797578184789</v>
      </c>
      <c r="AB28" s="8">
        <f t="shared" si="3"/>
        <v>1820</v>
      </c>
    </row>
    <row r="29" spans="2:28">
      <c r="B29" s="4"/>
      <c r="C29" s="10" t="s">
        <v>6</v>
      </c>
      <c r="D29" s="26">
        <f>H8</f>
        <v>1820</v>
      </c>
      <c r="T29">
        <f t="shared" si="4"/>
        <v>0.23000000000000007</v>
      </c>
      <c r="U29" s="8">
        <f t="shared" si="5"/>
        <v>1.513011847882296</v>
      </c>
      <c r="V29" s="8">
        <f t="shared" si="0"/>
        <v>1419.6</v>
      </c>
      <c r="W29" s="8">
        <f t="shared" si="6"/>
        <v>186.01432617907136</v>
      </c>
      <c r="X29" s="8">
        <f t="shared" si="1"/>
        <v>99.957098963104698</v>
      </c>
      <c r="Y29" s="8">
        <f t="shared" si="7"/>
        <v>26.261107242968293</v>
      </c>
      <c r="Z29" s="8">
        <f t="shared" ref="Z29:Z45" si="9">$D$35+T29*($D$38-$D$35)</f>
        <v>549.25448443035623</v>
      </c>
      <c r="AA29" s="8">
        <f t="shared" si="8"/>
        <v>2.9756223250259342</v>
      </c>
      <c r="AB29" s="8">
        <f t="shared" si="3"/>
        <v>1820</v>
      </c>
    </row>
    <row r="30" spans="2:28">
      <c r="B30" s="4"/>
      <c r="C30" s="10" t="s">
        <v>29</v>
      </c>
      <c r="D30" s="26">
        <f>H6+273</f>
        <v>298</v>
      </c>
      <c r="G30" t="s">
        <v>57</v>
      </c>
      <c r="T30">
        <f t="shared" si="4"/>
        <v>0.24000000000000007</v>
      </c>
      <c r="U30" s="8">
        <f t="shared" si="5"/>
        <v>1.5444488540248555</v>
      </c>
      <c r="V30" s="8">
        <f t="shared" ref="V30:V43" si="10">$D$29+T30*($D$32-$D$29)</f>
        <v>1402.191304347826</v>
      </c>
      <c r="W30" s="8">
        <f t="shared" si="6"/>
        <v>186.01432617907136</v>
      </c>
      <c r="X30" s="8">
        <f t="shared" ref="X30:X45" si="11">$D$32+T30*($D$35-$D$32)</f>
        <v>100.86260610138713</v>
      </c>
      <c r="Y30" s="8">
        <f t="shared" si="7"/>
        <v>24.996831603607774</v>
      </c>
      <c r="Z30" s="8">
        <f t="shared" si="9"/>
        <v>565.7576729442477</v>
      </c>
      <c r="AA30" s="8">
        <f t="shared" si="8"/>
        <v>2.9499648922333899</v>
      </c>
      <c r="AB30" s="8">
        <f t="shared" ref="AB30:AB46" si="12">$D$38+T30*($D$29-$D$38)</f>
        <v>1820</v>
      </c>
    </row>
    <row r="31" spans="2:28">
      <c r="B31" s="13"/>
      <c r="C31" s="11" t="s">
        <v>7</v>
      </c>
      <c r="D31" s="28">
        <f>D28*((D29/D32)^H44)</f>
        <v>186.01432617907136</v>
      </c>
      <c r="G31" s="7" t="s">
        <v>39</v>
      </c>
      <c r="H31" s="3">
        <v>84</v>
      </c>
      <c r="K31" s="1" t="s">
        <v>46</v>
      </c>
      <c r="T31">
        <f t="shared" si="4"/>
        <v>0.25000000000000006</v>
      </c>
      <c r="U31" s="8">
        <f t="shared" si="5"/>
        <v>1.5769441494606307</v>
      </c>
      <c r="V31" s="8">
        <f t="shared" si="10"/>
        <v>1384.782608695652</v>
      </c>
      <c r="W31" s="8">
        <f t="shared" si="6"/>
        <v>186.01432617907136</v>
      </c>
      <c r="X31" s="8">
        <f t="shared" si="11"/>
        <v>101.76811323966956</v>
      </c>
      <c r="Y31" s="8">
        <f t="shared" si="7"/>
        <v>23.827202438669303</v>
      </c>
      <c r="Z31" s="8">
        <f t="shared" si="9"/>
        <v>582.26086145813917</v>
      </c>
      <c r="AA31" s="8">
        <f t="shared" si="8"/>
        <v>2.9243074594408451</v>
      </c>
      <c r="AB31" s="8">
        <f t="shared" si="12"/>
        <v>1820</v>
      </c>
    </row>
    <row r="32" spans="2:28">
      <c r="B32" s="13"/>
      <c r="C32" s="11" t="s">
        <v>8</v>
      </c>
      <c r="D32" s="28">
        <f>H9</f>
        <v>79.130434782608702</v>
      </c>
      <c r="G32" s="7" t="s">
        <v>40</v>
      </c>
      <c r="H32" s="27">
        <f>H17*H31/60</f>
        <v>4979.797914026949</v>
      </c>
      <c r="K32" s="1" t="s">
        <v>47</v>
      </c>
      <c r="T32">
        <f t="shared" si="4"/>
        <v>0.26000000000000006</v>
      </c>
      <c r="U32" s="8">
        <f t="shared" si="5"/>
        <v>1.6105473458522115</v>
      </c>
      <c r="V32" s="8">
        <f t="shared" si="10"/>
        <v>1367.3739130434783</v>
      </c>
      <c r="W32" s="8">
        <f t="shared" si="6"/>
        <v>186.01432617907136</v>
      </c>
      <c r="X32" s="8">
        <f t="shared" si="11"/>
        <v>102.67362037795201</v>
      </c>
      <c r="Y32" s="8">
        <f t="shared" si="7"/>
        <v>22.742743689257775</v>
      </c>
      <c r="Z32" s="8">
        <f t="shared" si="9"/>
        <v>598.76404997203065</v>
      </c>
      <c r="AA32" s="8">
        <f t="shared" si="8"/>
        <v>2.8986500266483004</v>
      </c>
      <c r="AB32" s="8">
        <f t="shared" si="12"/>
        <v>1820</v>
      </c>
    </row>
    <row r="33" spans="2:28">
      <c r="B33" s="13"/>
      <c r="C33" s="19" t="s">
        <v>30</v>
      </c>
      <c r="D33" s="26">
        <f>D31*101325*(D32/1000)/(H43*8.314)</f>
        <v>2410.0986609288375</v>
      </c>
      <c r="T33">
        <f t="shared" si="4"/>
        <v>0.27000000000000007</v>
      </c>
      <c r="U33" s="8">
        <f t="shared" si="5"/>
        <v>1.6453110532155513</v>
      </c>
      <c r="V33" s="8">
        <f t="shared" si="10"/>
        <v>1349.9652173913041</v>
      </c>
      <c r="W33" s="8">
        <f t="shared" si="6"/>
        <v>186.01432617907136</v>
      </c>
      <c r="X33" s="8">
        <f t="shared" si="11"/>
        <v>103.57912751623444</v>
      </c>
      <c r="Y33" s="8">
        <f t="shared" si="7"/>
        <v>21.735154653314467</v>
      </c>
      <c r="Z33" s="8">
        <f t="shared" si="9"/>
        <v>615.26723848592212</v>
      </c>
      <c r="AA33" s="8">
        <f t="shared" si="8"/>
        <v>2.8729925938557557</v>
      </c>
      <c r="AB33" s="8">
        <f t="shared" si="12"/>
        <v>1820</v>
      </c>
    </row>
    <row r="34" spans="2:28">
      <c r="B34" s="14"/>
      <c r="C34" s="12" t="s">
        <v>9</v>
      </c>
      <c r="D34" s="28">
        <f>D31</f>
        <v>186.01432617907136</v>
      </c>
      <c r="G34" s="7" t="s">
        <v>49</v>
      </c>
      <c r="H34" s="7">
        <v>14</v>
      </c>
      <c r="T34">
        <f t="shared" si="4"/>
        <v>0.28000000000000008</v>
      </c>
      <c r="U34" s="8">
        <f t="shared" si="5"/>
        <v>1.6812911028454445</v>
      </c>
      <c r="V34" s="8">
        <f t="shared" si="10"/>
        <v>1332.5565217391304</v>
      </c>
      <c r="W34" s="8">
        <f t="shared" si="6"/>
        <v>186.01432617907136</v>
      </c>
      <c r="X34" s="8">
        <f t="shared" si="11"/>
        <v>104.48463465451687</v>
      </c>
      <c r="Y34" s="8">
        <f t="shared" si="7"/>
        <v>20.797137551106928</v>
      </c>
      <c r="Z34" s="8">
        <f t="shared" si="9"/>
        <v>631.77042699981371</v>
      </c>
      <c r="AA34" s="8">
        <f t="shared" si="8"/>
        <v>2.8473351610632114</v>
      </c>
      <c r="AB34" s="8">
        <f t="shared" si="12"/>
        <v>1820</v>
      </c>
    </row>
    <row r="35" spans="2:28">
      <c r="B35" s="14"/>
      <c r="C35" s="12" t="s">
        <v>10</v>
      </c>
      <c r="D35" s="28">
        <f>H10</f>
        <v>169.68114861085212</v>
      </c>
      <c r="G35" s="7" t="s">
        <v>50</v>
      </c>
      <c r="H35" s="27">
        <f>H32*H34</f>
        <v>69717.170796377293</v>
      </c>
      <c r="T35">
        <f t="shared" si="4"/>
        <v>0.29000000000000009</v>
      </c>
      <c r="U35" s="8">
        <f t="shared" si="5"/>
        <v>1.718546789999307</v>
      </c>
      <c r="V35" s="8">
        <f t="shared" si="10"/>
        <v>1315.1478260869565</v>
      </c>
      <c r="W35" s="8">
        <f t="shared" si="6"/>
        <v>186.01432617907136</v>
      </c>
      <c r="X35" s="8">
        <f t="shared" si="11"/>
        <v>105.3901417927993</v>
      </c>
      <c r="Y35" s="8">
        <f t="shared" si="7"/>
        <v>19.922254100451646</v>
      </c>
      <c r="Z35" s="8">
        <f t="shared" si="9"/>
        <v>648.27361551370518</v>
      </c>
      <c r="AA35" s="8">
        <f t="shared" si="8"/>
        <v>2.8216777282706667</v>
      </c>
      <c r="AB35" s="8">
        <f t="shared" si="12"/>
        <v>1820</v>
      </c>
    </row>
    <row r="36" spans="2:28">
      <c r="B36" s="14"/>
      <c r="C36" t="s">
        <v>31</v>
      </c>
      <c r="D36" s="26">
        <f>D34*101325*(D35/1000)/(H43*8.314)</f>
        <v>5168.0280814248799</v>
      </c>
      <c r="T36">
        <f t="shared" si="4"/>
        <v>0.3000000000000001</v>
      </c>
      <c r="U36" s="8">
        <f t="shared" si="5"/>
        <v>1.7571411383802433</v>
      </c>
      <c r="V36" s="8">
        <f t="shared" si="10"/>
        <v>1297.7391304347825</v>
      </c>
      <c r="W36" s="8">
        <f t="shared" si="6"/>
        <v>186.01432617907136</v>
      </c>
      <c r="X36" s="8">
        <f t="shared" si="11"/>
        <v>106.29564893108173</v>
      </c>
      <c r="Y36" s="8">
        <f t="shared" si="7"/>
        <v>19.104805627440566</v>
      </c>
      <c r="Z36" s="8">
        <f t="shared" si="9"/>
        <v>664.77680402759665</v>
      </c>
      <c r="AA36" s="8">
        <f t="shared" si="8"/>
        <v>2.7960202954781219</v>
      </c>
      <c r="AB36" s="8">
        <f t="shared" si="12"/>
        <v>1820</v>
      </c>
    </row>
    <row r="37" spans="2:28">
      <c r="B37" s="15"/>
      <c r="C37" s="2" t="s">
        <v>11</v>
      </c>
      <c r="D37" s="28">
        <f>D31*((D35/D29)^H44)</f>
        <v>3.5657432792544603</v>
      </c>
      <c r="T37">
        <f t="shared" si="4"/>
        <v>0.31000000000000011</v>
      </c>
      <c r="U37" s="8">
        <f t="shared" si="5"/>
        <v>1.7971411887020086</v>
      </c>
      <c r="V37" s="8">
        <f t="shared" si="10"/>
        <v>1280.3304347826086</v>
      </c>
      <c r="W37" s="8">
        <f t="shared" si="6"/>
        <v>186.01432617907136</v>
      </c>
      <c r="X37" s="8">
        <f t="shared" si="11"/>
        <v>107.20115606936417</v>
      </c>
      <c r="Y37" s="8">
        <f t="shared" si="7"/>
        <v>18.339732378099054</v>
      </c>
      <c r="Z37" s="8">
        <f t="shared" si="9"/>
        <v>681.27999254148813</v>
      </c>
      <c r="AA37" s="8">
        <f t="shared" si="8"/>
        <v>2.7703628626855772</v>
      </c>
      <c r="AB37" s="8">
        <f t="shared" si="12"/>
        <v>1820</v>
      </c>
    </row>
    <row r="38" spans="2:28">
      <c r="B38" s="15"/>
      <c r="C38" s="2" t="s">
        <v>12</v>
      </c>
      <c r="D38" s="28">
        <f>D29</f>
        <v>1820</v>
      </c>
      <c r="T38">
        <f t="shared" si="4"/>
        <v>0.32000000000000012</v>
      </c>
      <c r="U38" s="8">
        <f t="shared" si="5"/>
        <v>1.8386183138923808</v>
      </c>
      <c r="V38" s="8">
        <f t="shared" si="10"/>
        <v>1262.9217391304346</v>
      </c>
      <c r="W38" s="8">
        <f t="shared" si="6"/>
        <v>186.01432617907136</v>
      </c>
      <c r="X38" s="8">
        <f t="shared" si="11"/>
        <v>108.1066632076466</v>
      </c>
      <c r="Y38" s="8">
        <f t="shared" si="7"/>
        <v>17.622528577637631</v>
      </c>
      <c r="Z38" s="8">
        <f t="shared" si="9"/>
        <v>697.7831810553796</v>
      </c>
      <c r="AA38" s="8">
        <f t="shared" si="8"/>
        <v>2.7447054298930329</v>
      </c>
      <c r="AB38" s="8">
        <f t="shared" si="12"/>
        <v>1820</v>
      </c>
    </row>
    <row r="39" spans="2:28">
      <c r="B39" s="15"/>
      <c r="C39" s="17" t="s">
        <v>32</v>
      </c>
      <c r="D39" s="26">
        <f>D37*101325*(D38/1000)/(H43*8.314)</f>
        <v>1062.5914972178293</v>
      </c>
      <c r="T39">
        <f t="shared" si="4"/>
        <v>0.33000000000000013</v>
      </c>
      <c r="U39" s="8">
        <f t="shared" si="5"/>
        <v>1.8816485638025684</v>
      </c>
      <c r="V39" s="8">
        <f t="shared" si="10"/>
        <v>1245.5130434782607</v>
      </c>
      <c r="W39" s="8">
        <f t="shared" si="6"/>
        <v>186.01432617907136</v>
      </c>
      <c r="X39" s="8">
        <f t="shared" si="11"/>
        <v>109.01217034592904</v>
      </c>
      <c r="Y39" s="8">
        <f t="shared" si="7"/>
        <v>16.949170469950825</v>
      </c>
      <c r="Z39" s="8">
        <f t="shared" si="9"/>
        <v>714.28636956927107</v>
      </c>
      <c r="AA39" s="8">
        <f t="shared" si="8"/>
        <v>2.7190479971004882</v>
      </c>
      <c r="AB39" s="8">
        <f t="shared" si="12"/>
        <v>1820</v>
      </c>
    </row>
    <row r="40" spans="2:28">
      <c r="T40">
        <f t="shared" si="4"/>
        <v>0.34000000000000014</v>
      </c>
      <c r="U40" s="8">
        <f t="shared" si="5"/>
        <v>1.926313042644195</v>
      </c>
      <c r="V40" s="8">
        <f t="shared" si="10"/>
        <v>1228.1043478260867</v>
      </c>
      <c r="W40" s="8">
        <f t="shared" si="6"/>
        <v>186.01432617907136</v>
      </c>
      <c r="X40" s="8">
        <f t="shared" si="11"/>
        <v>109.91767748421148</v>
      </c>
      <c r="Y40" s="8">
        <f t="shared" si="7"/>
        <v>16.316055107424216</v>
      </c>
      <c r="Z40" s="8">
        <f t="shared" si="9"/>
        <v>730.78955808316255</v>
      </c>
      <c r="AA40" s="8">
        <f t="shared" si="8"/>
        <v>2.6933905643079434</v>
      </c>
      <c r="AB40" s="8">
        <f t="shared" si="12"/>
        <v>1820</v>
      </c>
    </row>
    <row r="41" spans="2:28">
      <c r="B41" s="1" t="s">
        <v>64</v>
      </c>
      <c r="T41">
        <f t="shared" si="4"/>
        <v>0.35000000000000014</v>
      </c>
      <c r="U41" s="8">
        <f t="shared" si="5"/>
        <v>1.9726983227787829</v>
      </c>
      <c r="V41" s="8">
        <f t="shared" si="10"/>
        <v>1210.6956521739128</v>
      </c>
      <c r="W41" s="8">
        <f t="shared" si="6"/>
        <v>186.01432617907136</v>
      </c>
      <c r="X41" s="8">
        <f t="shared" si="11"/>
        <v>110.82318462249391</v>
      </c>
      <c r="Y41" s="8">
        <f t="shared" si="7"/>
        <v>15.719948084668742</v>
      </c>
      <c r="Z41" s="8">
        <f t="shared" si="9"/>
        <v>747.29274659705402</v>
      </c>
      <c r="AA41" s="8">
        <f t="shared" si="8"/>
        <v>2.6677331315153987</v>
      </c>
      <c r="AB41" s="8">
        <f t="shared" si="12"/>
        <v>1820</v>
      </c>
    </row>
    <row r="42" spans="2:28">
      <c r="T42">
        <f t="shared" si="4"/>
        <v>0.36000000000000015</v>
      </c>
      <c r="U42" s="8">
        <f t="shared" si="5"/>
        <v>2.0208968989451406</v>
      </c>
      <c r="V42" s="8">
        <f t="shared" si="10"/>
        <v>1193.2869565217388</v>
      </c>
      <c r="W42" s="8">
        <f t="shared" si="6"/>
        <v>186.01432617907136</v>
      </c>
      <c r="X42" s="8">
        <f t="shared" si="11"/>
        <v>111.72869176077634</v>
      </c>
      <c r="Y42" s="8">
        <f t="shared" si="7"/>
        <v>15.15793874555153</v>
      </c>
      <c r="Z42" s="8">
        <f t="shared" si="9"/>
        <v>763.79593511094561</v>
      </c>
      <c r="AA42" s="8">
        <f t="shared" si="8"/>
        <v>2.642075698722854</v>
      </c>
      <c r="AB42" s="8">
        <f t="shared" si="12"/>
        <v>1820</v>
      </c>
    </row>
    <row r="43" spans="2:28">
      <c r="B43" s="23" t="s">
        <v>0</v>
      </c>
      <c r="C43" s="23"/>
      <c r="D43" s="23"/>
      <c r="E43" s="23"/>
      <c r="F43" s="23"/>
      <c r="G43" s="23"/>
      <c r="H43" s="26">
        <f>H7*101325*(H8/1000)/(8.314*D30)</f>
        <v>74.432347475673765</v>
      </c>
      <c r="T43">
        <f t="shared" si="4"/>
        <v>0.37000000000000016</v>
      </c>
      <c r="U43" s="8">
        <f t="shared" si="5"/>
        <v>2.0710076875368202</v>
      </c>
      <c r="V43" s="8">
        <f t="shared" si="10"/>
        <v>1175.8782608695651</v>
      </c>
      <c r="W43" s="8">
        <f t="shared" si="6"/>
        <v>186.01432617907136</v>
      </c>
      <c r="X43" s="8">
        <f t="shared" si="11"/>
        <v>112.63419889905879</v>
      </c>
      <c r="Y43" s="8">
        <f t="shared" si="7"/>
        <v>14.627401660500107</v>
      </c>
      <c r="Z43" s="8">
        <f t="shared" si="9"/>
        <v>780.29912362483708</v>
      </c>
      <c r="AA43" s="8">
        <f t="shared" si="8"/>
        <v>2.6164182659303097</v>
      </c>
      <c r="AB43" s="8">
        <f t="shared" si="12"/>
        <v>1820</v>
      </c>
    </row>
    <row r="44" spans="2:28">
      <c r="B44" s="23" t="s">
        <v>16</v>
      </c>
      <c r="C44" s="23"/>
      <c r="D44" s="23"/>
      <c r="E44" s="23"/>
      <c r="F44" s="23"/>
      <c r="G44" s="23"/>
      <c r="H44" s="6">
        <f>1+2/(H11)</f>
        <v>1.6666666666666665</v>
      </c>
      <c r="T44">
        <f t="shared" si="4"/>
        <v>0.38000000000000017</v>
      </c>
      <c r="U44" s="8">
        <f t="shared" si="5"/>
        <v>2.1231365761454204</v>
      </c>
      <c r="V44" s="8">
        <f t="shared" ref="V44:V75" si="13">$D$29+T44*($D$32-$D$29)</f>
        <v>1158.4695652173909</v>
      </c>
      <c r="W44" s="8">
        <f t="shared" si="6"/>
        <v>186.01432617907136</v>
      </c>
      <c r="X44" s="8">
        <f t="shared" si="11"/>
        <v>113.53970603734122</v>
      </c>
      <c r="Y44" s="8">
        <f t="shared" si="7"/>
        <v>14.125963385467397</v>
      </c>
      <c r="Z44" s="8">
        <f t="shared" si="9"/>
        <v>796.80231213872855</v>
      </c>
      <c r="AA44" s="8">
        <f t="shared" si="8"/>
        <v>2.590760833137765</v>
      </c>
      <c r="AB44" s="8">
        <f t="shared" si="12"/>
        <v>1820</v>
      </c>
    </row>
    <row r="45" spans="2:28">
      <c r="B45" s="23" t="s">
        <v>34</v>
      </c>
      <c r="C45" s="23"/>
      <c r="D45" s="23"/>
      <c r="E45" s="23"/>
      <c r="F45" s="23"/>
      <c r="G45" s="23"/>
      <c r="H45" s="26">
        <f>0.5*H11*8.314/(H12*0.001)</f>
        <v>430.53925291721328</v>
      </c>
      <c r="T45">
        <f t="shared" si="4"/>
        <v>0.39000000000000018</v>
      </c>
      <c r="U45" s="8">
        <f t="shared" si="5"/>
        <v>2.1773970292786067</v>
      </c>
      <c r="V45" s="8">
        <f t="shared" si="13"/>
        <v>1141.0608695652172</v>
      </c>
      <c r="W45" s="8">
        <f t="shared" si="6"/>
        <v>186.01432617907136</v>
      </c>
      <c r="X45" s="8">
        <f t="shared" si="11"/>
        <v>114.44521317562365</v>
      </c>
      <c r="Y45" s="8">
        <f t="shared" si="7"/>
        <v>13.651473686592972</v>
      </c>
      <c r="Z45" s="8">
        <f t="shared" si="9"/>
        <v>813.30550065262003</v>
      </c>
      <c r="AA45" s="8">
        <f t="shared" si="8"/>
        <v>2.5651034003452207</v>
      </c>
      <c r="AB45" s="8">
        <f t="shared" si="12"/>
        <v>1820</v>
      </c>
    </row>
    <row r="46" spans="2:28">
      <c r="B46" s="23" t="s">
        <v>35</v>
      </c>
      <c r="C46" s="23"/>
      <c r="D46" s="23"/>
      <c r="E46" s="23"/>
      <c r="F46" s="23"/>
      <c r="G46" s="23"/>
      <c r="H46" s="26">
        <f>H44*H45</f>
        <v>717.56542152868872</v>
      </c>
      <c r="K46" s="1" t="s">
        <v>48</v>
      </c>
      <c r="T46">
        <f t="shared" si="4"/>
        <v>0.40000000000000019</v>
      </c>
      <c r="U46" s="8">
        <f t="shared" si="5"/>
        <v>2.2339107569591592</v>
      </c>
      <c r="V46" s="8">
        <f t="shared" si="13"/>
        <v>1123.652173913043</v>
      </c>
      <c r="W46" s="8">
        <f t="shared" si="6"/>
        <v>186.01432617907136</v>
      </c>
      <c r="X46" s="8">
        <f t="shared" ref="X46:X77" si="14">$D$32+T46*($D$35-$D$32)</f>
        <v>115.35072031390609</v>
      </c>
      <c r="Y46" s="8">
        <f t="shared" si="7"/>
        <v>13.201980554278551</v>
      </c>
      <c r="Z46" s="8">
        <f t="shared" ref="Z46:Z77" si="15">$D$35+T46*($D$38-$D$35)</f>
        <v>829.8086891665115</v>
      </c>
      <c r="AA46" s="8">
        <f t="shared" si="8"/>
        <v>2.5394459675526759</v>
      </c>
      <c r="AB46" s="8">
        <f t="shared" si="12"/>
        <v>1820</v>
      </c>
    </row>
    <row r="47" spans="2:28">
      <c r="T47">
        <f t="shared" si="4"/>
        <v>0.4100000000000002</v>
      </c>
      <c r="U47" s="8">
        <f t="shared" si="5"/>
        <v>2.2928084538306539</v>
      </c>
      <c r="V47" s="8">
        <f t="shared" si="13"/>
        <v>1106.2434782608693</v>
      </c>
      <c r="W47" s="8">
        <f t="shared" si="6"/>
        <v>186.01432617907136</v>
      </c>
      <c r="X47" s="8">
        <f t="shared" si="14"/>
        <v>116.25622745218851</v>
      </c>
      <c r="Y47" s="8">
        <f t="shared" si="7"/>
        <v>12.775708443925694</v>
      </c>
      <c r="Z47" s="8">
        <f t="shared" si="15"/>
        <v>846.31187768040309</v>
      </c>
      <c r="AA47" s="8">
        <f t="shared" si="8"/>
        <v>2.5137885347601312</v>
      </c>
      <c r="AB47" s="8">
        <f t="shared" ref="AB47:AB78" si="16">$D$38+T47*($D$29-$D$38)</f>
        <v>1820</v>
      </c>
    </row>
    <row r="48" spans="2:28">
      <c r="B48" s="5" t="s">
        <v>59</v>
      </c>
      <c r="K48" t="s">
        <v>51</v>
      </c>
      <c r="T48">
        <f t="shared" si="4"/>
        <v>0.42000000000000021</v>
      </c>
      <c r="U48" s="8">
        <f t="shared" si="5"/>
        <v>2.3542306174576546</v>
      </c>
      <c r="V48" s="8">
        <f t="shared" si="13"/>
        <v>1088.8347826086951</v>
      </c>
      <c r="W48" s="8">
        <f t="shared" si="6"/>
        <v>186.01432617907136</v>
      </c>
      <c r="X48" s="8">
        <f t="shared" si="14"/>
        <v>117.16173459047096</v>
      </c>
      <c r="Y48" s="8">
        <f t="shared" si="7"/>
        <v>12.371039273258994</v>
      </c>
      <c r="Z48" s="8">
        <f t="shared" si="15"/>
        <v>862.81506619429456</v>
      </c>
      <c r="AA48" s="8">
        <f t="shared" si="8"/>
        <v>2.4881311019675865</v>
      </c>
      <c r="AB48" s="8">
        <f t="shared" si="16"/>
        <v>1820</v>
      </c>
    </row>
    <row r="49" spans="2:28">
      <c r="B49" s="5" t="s">
        <v>60</v>
      </c>
      <c r="K49" t="s">
        <v>52</v>
      </c>
      <c r="T49">
        <f t="shared" si="4"/>
        <v>0.43000000000000022</v>
      </c>
      <c r="U49" s="8">
        <f t="shared" si="5"/>
        <v>2.4183284557380538</v>
      </c>
      <c r="V49" s="8">
        <f t="shared" si="13"/>
        <v>1071.4260869565214</v>
      </c>
      <c r="W49" s="8">
        <f t="shared" si="6"/>
        <v>186.01432617907136</v>
      </c>
      <c r="X49" s="8">
        <f t="shared" si="14"/>
        <v>118.0672417287534</v>
      </c>
      <c r="Y49" s="8">
        <f t="shared" si="7"/>
        <v>11.986495782129053</v>
      </c>
      <c r="Z49" s="8">
        <f t="shared" si="15"/>
        <v>879.31825470818603</v>
      </c>
      <c r="AA49" s="8">
        <f t="shared" si="8"/>
        <v>2.4624736691750417</v>
      </c>
      <c r="AB49" s="8">
        <f t="shared" si="16"/>
        <v>1820</v>
      </c>
    </row>
    <row r="50" spans="2:28">
      <c r="T50">
        <f t="shared" si="4"/>
        <v>0.44000000000000022</v>
      </c>
      <c r="U50" s="8">
        <f t="shared" si="5"/>
        <v>2.4852648947726608</v>
      </c>
      <c r="V50" s="8">
        <f t="shared" si="13"/>
        <v>1054.0173913043475</v>
      </c>
      <c r="W50" s="8">
        <f t="shared" si="6"/>
        <v>186.01432617907136</v>
      </c>
      <c r="X50" s="8">
        <f t="shared" si="14"/>
        <v>118.97274886703582</v>
      </c>
      <c r="Y50" s="8">
        <f t="shared" si="7"/>
        <v>11.620726923216393</v>
      </c>
      <c r="Z50" s="8">
        <f t="shared" si="15"/>
        <v>895.82144322207751</v>
      </c>
      <c r="AA50" s="8">
        <f t="shared" si="8"/>
        <v>2.436816236382497</v>
      </c>
      <c r="AB50" s="8">
        <f t="shared" si="16"/>
        <v>1820</v>
      </c>
    </row>
    <row r="51" spans="2:28">
      <c r="K51" t="s">
        <v>54</v>
      </c>
      <c r="T51">
        <f t="shared" si="4"/>
        <v>0.45000000000000023</v>
      </c>
      <c r="U51" s="8">
        <f t="shared" si="5"/>
        <v>2.5552157001972993</v>
      </c>
      <c r="V51" s="8">
        <f t="shared" si="13"/>
        <v>1036.6086956521735</v>
      </c>
      <c r="W51" s="8">
        <f t="shared" si="6"/>
        <v>186.01432617907136</v>
      </c>
      <c r="X51" s="8">
        <f t="shared" si="14"/>
        <v>119.87825600531826</v>
      </c>
      <c r="Y51" s="8">
        <f t="shared" si="7"/>
        <v>11.272495003718646</v>
      </c>
      <c r="Z51" s="8">
        <f t="shared" si="15"/>
        <v>912.32463173596898</v>
      </c>
      <c r="AA51" s="8">
        <f t="shared" si="8"/>
        <v>2.4111588035899523</v>
      </c>
      <c r="AB51" s="8">
        <f t="shared" si="16"/>
        <v>1820</v>
      </c>
    </row>
    <row r="52" spans="2:28">
      <c r="K52" s="20" t="s">
        <v>55</v>
      </c>
      <c r="T52">
        <f t="shared" si="4"/>
        <v>0.46000000000000024</v>
      </c>
      <c r="U52" s="8">
        <f t="shared" si="5"/>
        <v>2.6283707269187242</v>
      </c>
      <c r="V52" s="8">
        <f t="shared" si="13"/>
        <v>1019.1999999999996</v>
      </c>
      <c r="W52" s="8">
        <f t="shared" si="6"/>
        <v>186.01432617907136</v>
      </c>
      <c r="X52" s="8">
        <f t="shared" si="14"/>
        <v>120.78376314360069</v>
      </c>
      <c r="Y52" s="8">
        <f t="shared" si="7"/>
        <v>10.940664340945551</v>
      </c>
      <c r="Z52" s="8">
        <f t="shared" si="15"/>
        <v>928.82782024986045</v>
      </c>
      <c r="AA52" s="8">
        <f t="shared" si="8"/>
        <v>2.385501370797408</v>
      </c>
      <c r="AB52" s="8">
        <f t="shared" si="16"/>
        <v>1820</v>
      </c>
    </row>
    <row r="53" spans="2:28">
      <c r="T53">
        <f t="shared" si="4"/>
        <v>0.47000000000000025</v>
      </c>
      <c r="U53" s="8">
        <f t="shared" si="5"/>
        <v>2.7049353144586243</v>
      </c>
      <c r="V53" s="8">
        <f t="shared" si="13"/>
        <v>1001.7913043478256</v>
      </c>
      <c r="W53" s="8">
        <f t="shared" si="6"/>
        <v>186.01432617907136</v>
      </c>
      <c r="X53" s="8">
        <f t="shared" si="14"/>
        <v>121.68927028188313</v>
      </c>
      <c r="Y53" s="8">
        <f t="shared" si="7"/>
        <v>10.624191230401845</v>
      </c>
      <c r="Z53" s="8">
        <f t="shared" si="15"/>
        <v>945.33100876375204</v>
      </c>
      <c r="AA53" s="8">
        <f t="shared" si="8"/>
        <v>2.3598439380048633</v>
      </c>
      <c r="AB53" s="8">
        <f t="shared" si="16"/>
        <v>1820</v>
      </c>
    </row>
    <row r="54" spans="2:28">
      <c r="K54" t="s">
        <v>56</v>
      </c>
      <c r="T54">
        <f t="shared" si="4"/>
        <v>0.48000000000000026</v>
      </c>
      <c r="U54" s="8">
        <f t="shared" si="5"/>
        <v>2.7851318477620977</v>
      </c>
      <c r="V54" s="8">
        <f t="shared" si="13"/>
        <v>984.3826086956517</v>
      </c>
      <c r="W54" s="8">
        <f t="shared" si="6"/>
        <v>186.01432617907136</v>
      </c>
      <c r="X54" s="8">
        <f t="shared" si="14"/>
        <v>122.59477742016557</v>
      </c>
      <c r="Y54" s="8">
        <f t="shared" si="7"/>
        <v>10.322115054714473</v>
      </c>
      <c r="Z54" s="8">
        <f t="shared" si="15"/>
        <v>961.83419727764351</v>
      </c>
      <c r="AA54" s="8">
        <f t="shared" si="8"/>
        <v>2.334186505212319</v>
      </c>
      <c r="AB54" s="8">
        <f t="shared" si="16"/>
        <v>1820</v>
      </c>
    </row>
    <row r="55" spans="2:28">
      <c r="K55" t="s">
        <v>58</v>
      </c>
      <c r="T55">
        <f t="shared" si="4"/>
        <v>0.49000000000000027</v>
      </c>
      <c r="U55" s="8">
        <f t="shared" si="5"/>
        <v>2.8692015064433245</v>
      </c>
      <c r="V55" s="8">
        <f t="shared" si="13"/>
        <v>966.97391304347786</v>
      </c>
      <c r="W55" s="8">
        <f t="shared" si="6"/>
        <v>186.01432617907136</v>
      </c>
      <c r="X55" s="8">
        <f t="shared" si="14"/>
        <v>123.500284558448</v>
      </c>
      <c r="Y55" s="8">
        <f t="shared" si="7"/>
        <v>10.03355038670948</v>
      </c>
      <c r="Z55" s="8">
        <f t="shared" si="15"/>
        <v>978.33738579153498</v>
      </c>
      <c r="AA55" s="8">
        <f t="shared" si="8"/>
        <v>2.3085290724197742</v>
      </c>
      <c r="AB55" s="8">
        <f t="shared" si="16"/>
        <v>1820</v>
      </c>
    </row>
    <row r="56" spans="2:28">
      <c r="T56">
        <f t="shared" si="4"/>
        <v>0.50000000000000022</v>
      </c>
      <c r="U56" s="8">
        <f t="shared" si="5"/>
        <v>2.9574062291131162</v>
      </c>
      <c r="V56" s="8">
        <f t="shared" si="13"/>
        <v>949.56521739130403</v>
      </c>
      <c r="W56" s="8">
        <f t="shared" si="6"/>
        <v>186.01432617907136</v>
      </c>
      <c r="X56" s="8">
        <f t="shared" si="14"/>
        <v>124.40579169673043</v>
      </c>
      <c r="Y56" s="8">
        <f t="shared" si="7"/>
        <v>9.7576799609150466</v>
      </c>
      <c r="Z56" s="8">
        <f t="shared" si="15"/>
        <v>994.84057430542634</v>
      </c>
      <c r="AA56" s="8">
        <f t="shared" si="8"/>
        <v>2.2828716396272295</v>
      </c>
      <c r="AB56" s="8">
        <f t="shared" si="16"/>
        <v>1820</v>
      </c>
    </row>
    <row r="57" spans="2:28">
      <c r="T57">
        <f t="shared" si="4"/>
        <v>0.51000000000000023</v>
      </c>
      <c r="U57" s="8">
        <f t="shared" si="5"/>
        <v>3.0500309237718621</v>
      </c>
      <c r="V57" s="8">
        <f t="shared" si="13"/>
        <v>932.15652173913008</v>
      </c>
      <c r="W57" s="8">
        <f t="shared" si="6"/>
        <v>186.01432617907136</v>
      </c>
      <c r="X57" s="8">
        <f t="shared" si="14"/>
        <v>125.31129883501286</v>
      </c>
      <c r="Y57" s="8">
        <f t="shared" si="7"/>
        <v>9.493748405448164</v>
      </c>
      <c r="Z57" s="8">
        <f t="shared" si="15"/>
        <v>1011.3437628193178</v>
      </c>
      <c r="AA57" s="8">
        <f t="shared" si="8"/>
        <v>2.2572142068346848</v>
      </c>
      <c r="AB57" s="8">
        <f t="shared" si="16"/>
        <v>1820</v>
      </c>
    </row>
    <row r="58" spans="2:28">
      <c r="T58">
        <f t="shared" si="4"/>
        <v>0.52000000000000024</v>
      </c>
      <c r="U58" s="8">
        <f t="shared" si="5"/>
        <v>3.1473859603934069</v>
      </c>
      <c r="V58" s="8">
        <f t="shared" si="13"/>
        <v>914.74782608695614</v>
      </c>
      <c r="W58" s="8">
        <f t="shared" si="6"/>
        <v>186.01432617907136</v>
      </c>
      <c r="X58" s="8">
        <f t="shared" si="14"/>
        <v>126.21680597329529</v>
      </c>
      <c r="Y58" s="8">
        <f t="shared" si="7"/>
        <v>9.2410566411950157</v>
      </c>
      <c r="Z58" s="8">
        <f t="shared" si="15"/>
        <v>1027.8469513332093</v>
      </c>
      <c r="AA58" s="8">
        <f t="shared" si="8"/>
        <v>2.23155677404214</v>
      </c>
      <c r="AB58" s="8">
        <f t="shared" si="16"/>
        <v>1820</v>
      </c>
    </row>
    <row r="59" spans="2:28">
      <c r="T59">
        <f t="shared" si="4"/>
        <v>0.53000000000000025</v>
      </c>
      <c r="U59" s="8">
        <f t="shared" si="5"/>
        <v>3.2498099879377818</v>
      </c>
      <c r="V59" s="8">
        <f t="shared" si="13"/>
        <v>897.33913043478219</v>
      </c>
      <c r="W59" s="8">
        <f t="shared" si="6"/>
        <v>186.01432617907136</v>
      </c>
      <c r="X59" s="8">
        <f t="shared" si="14"/>
        <v>127.12231311157774</v>
      </c>
      <c r="Y59" s="8">
        <f t="shared" si="7"/>
        <v>8.9989568678751279</v>
      </c>
      <c r="Z59" s="8">
        <f t="shared" si="15"/>
        <v>1044.3501398471008</v>
      </c>
      <c r="AA59" s="8">
        <f t="shared" si="8"/>
        <v>2.2058993412495957</v>
      </c>
      <c r="AB59" s="8">
        <f t="shared" si="16"/>
        <v>1820</v>
      </c>
    </row>
    <row r="60" spans="2:28">
      <c r="T60">
        <f t="shared" si="4"/>
        <v>0.54000000000000026</v>
      </c>
      <c r="U60" s="8">
        <f t="shared" si="5"/>
        <v>3.3576731253196077</v>
      </c>
      <c r="V60" s="8">
        <f t="shared" si="13"/>
        <v>879.93043478260824</v>
      </c>
      <c r="W60" s="8">
        <f t="shared" si="6"/>
        <v>186.01432617907136</v>
      </c>
      <c r="X60" s="8">
        <f t="shared" si="14"/>
        <v>128.02782024986016</v>
      </c>
      <c r="Y60" s="8">
        <f t="shared" si="7"/>
        <v>8.7668480673634228</v>
      </c>
      <c r="Z60" s="8">
        <f t="shared" si="15"/>
        <v>1060.8533283609922</v>
      </c>
      <c r="AA60" s="8">
        <f t="shared" si="8"/>
        <v>2.180241908457051</v>
      </c>
      <c r="AB60" s="8">
        <f t="shared" si="16"/>
        <v>1820</v>
      </c>
    </row>
    <row r="61" spans="2:28">
      <c r="T61">
        <f t="shared" si="4"/>
        <v>0.55000000000000027</v>
      </c>
      <c r="U61" s="8">
        <f t="shared" si="5"/>
        <v>3.4713805845792742</v>
      </c>
      <c r="V61" s="8">
        <f t="shared" si="13"/>
        <v>862.5217391304343</v>
      </c>
      <c r="W61" s="8">
        <f t="shared" si="6"/>
        <v>186.01432617907136</v>
      </c>
      <c r="X61" s="8">
        <f t="shared" si="14"/>
        <v>128.9333273881426</v>
      </c>
      <c r="Y61" s="8">
        <f t="shared" si="7"/>
        <v>8.5441719638391813</v>
      </c>
      <c r="Z61" s="8">
        <f t="shared" si="15"/>
        <v>1077.3565168748837</v>
      </c>
      <c r="AA61" s="8">
        <f t="shared" si="8"/>
        <v>2.1545844756645067</v>
      </c>
      <c r="AB61" s="8">
        <f t="shared" si="16"/>
        <v>1820</v>
      </c>
    </row>
    <row r="62" spans="2:28">
      <c r="T62">
        <f t="shared" si="4"/>
        <v>0.56000000000000028</v>
      </c>
      <c r="U62" s="8">
        <f t="shared" si="5"/>
        <v>3.5913767949723532</v>
      </c>
      <c r="V62" s="8">
        <f t="shared" si="13"/>
        <v>845.11304347826047</v>
      </c>
      <c r="W62" s="8">
        <f t="shared" si="6"/>
        <v>186.01432617907136</v>
      </c>
      <c r="X62" s="8">
        <f t="shared" si="14"/>
        <v>129.83883452642505</v>
      </c>
      <c r="Y62" s="8">
        <f t="shared" si="7"/>
        <v>8.3304093881922956</v>
      </c>
      <c r="Z62" s="8">
        <f t="shared" si="15"/>
        <v>1093.8597053887752</v>
      </c>
      <c r="AA62" s="8">
        <f t="shared" si="8"/>
        <v>2.128927042871962</v>
      </c>
      <c r="AB62" s="8">
        <f t="shared" si="16"/>
        <v>1820</v>
      </c>
    </row>
    <row r="63" spans="2:28">
      <c r="T63">
        <f t="shared" si="4"/>
        <v>0.57000000000000028</v>
      </c>
      <c r="U63" s="8">
        <f t="shared" si="5"/>
        <v>3.7181501093039375</v>
      </c>
      <c r="V63" s="8">
        <f t="shared" si="13"/>
        <v>827.70434782608652</v>
      </c>
      <c r="W63" s="8">
        <f t="shared" si="6"/>
        <v>186.01432617907136</v>
      </c>
      <c r="X63" s="8">
        <f t="shared" si="14"/>
        <v>130.74434166470746</v>
      </c>
      <c r="Y63" s="8">
        <f t="shared" si="7"/>
        <v>8.1250770008543434</v>
      </c>
      <c r="Z63" s="8">
        <f t="shared" si="15"/>
        <v>1110.3628939026667</v>
      </c>
      <c r="AA63" s="8">
        <f t="shared" si="8"/>
        <v>2.1032696100794173</v>
      </c>
      <c r="AB63" s="8">
        <f t="shared" si="16"/>
        <v>1820</v>
      </c>
    </row>
    <row r="64" spans="2:28">
      <c r="T64">
        <f t="shared" si="4"/>
        <v>0.58000000000000029</v>
      </c>
      <c r="U64" s="8">
        <f t="shared" si="5"/>
        <v>3.8522381890831232</v>
      </c>
      <c r="V64" s="8">
        <f t="shared" si="13"/>
        <v>810.29565217391257</v>
      </c>
      <c r="W64" s="8">
        <f t="shared" si="6"/>
        <v>186.01432617907136</v>
      </c>
      <c r="X64" s="8">
        <f t="shared" si="14"/>
        <v>131.64984880298991</v>
      </c>
      <c r="Y64" s="8">
        <f t="shared" si="7"/>
        <v>7.9277243330104721</v>
      </c>
      <c r="Z64" s="8">
        <f t="shared" si="15"/>
        <v>1126.8660824165584</v>
      </c>
      <c r="AA64" s="8">
        <f t="shared" si="8"/>
        <v>2.0776121772868725</v>
      </c>
      <c r="AB64" s="8">
        <f t="shared" si="16"/>
        <v>1820</v>
      </c>
    </row>
    <row r="65" spans="10:28">
      <c r="T65">
        <f t="shared" si="4"/>
        <v>0.5900000000000003</v>
      </c>
      <c r="U65" s="8">
        <f t="shared" si="5"/>
        <v>3.9942341835808923</v>
      </c>
      <c r="V65" s="8">
        <f t="shared" si="13"/>
        <v>792.88695652173874</v>
      </c>
      <c r="W65" s="8">
        <f t="shared" si="6"/>
        <v>186.01432617907136</v>
      </c>
      <c r="X65" s="8">
        <f t="shared" si="14"/>
        <v>132.55535594127235</v>
      </c>
      <c r="Y65" s="8">
        <f t="shared" si="7"/>
        <v>7.7379311111326414</v>
      </c>
      <c r="Z65" s="8">
        <f t="shared" si="15"/>
        <v>1143.3692709304498</v>
      </c>
      <c r="AA65" s="8">
        <f t="shared" si="8"/>
        <v>2.0519547444943278</v>
      </c>
      <c r="AB65" s="8">
        <f t="shared" si="16"/>
        <v>1820</v>
      </c>
    </row>
    <row r="66" spans="10:28">
      <c r="T66">
        <f t="shared" si="4"/>
        <v>0.60000000000000031</v>
      </c>
      <c r="U66" s="8">
        <f t="shared" si="5"/>
        <v>4.1447938404280675</v>
      </c>
      <c r="V66" s="8">
        <f t="shared" si="13"/>
        <v>775.47826086956479</v>
      </c>
      <c r="W66" s="8">
        <f t="shared" si="6"/>
        <v>186.01432617907136</v>
      </c>
      <c r="X66" s="8">
        <f t="shared" si="14"/>
        <v>133.46086307955477</v>
      </c>
      <c r="Y66" s="8">
        <f t="shared" si="7"/>
        <v>7.5553048340772122</v>
      </c>
      <c r="Z66" s="8">
        <f t="shared" si="15"/>
        <v>1159.8724594443413</v>
      </c>
      <c r="AA66" s="8">
        <f t="shared" si="8"/>
        <v>2.0262973117017831</v>
      </c>
      <c r="AB66" s="8">
        <f t="shared" si="16"/>
        <v>1820</v>
      </c>
    </row>
    <row r="67" spans="10:28">
      <c r="T67">
        <f t="shared" si="4"/>
        <v>0.61000000000000032</v>
      </c>
      <c r="U67" s="8">
        <f t="shared" si="5"/>
        <v>4.304643712987386</v>
      </c>
      <c r="V67" s="8">
        <f t="shared" si="13"/>
        <v>758.06956521739085</v>
      </c>
      <c r="W67" s="8">
        <f t="shared" si="6"/>
        <v>186.01432617907136</v>
      </c>
      <c r="X67" s="8">
        <f t="shared" si="14"/>
        <v>134.36637021783721</v>
      </c>
      <c r="Y67" s="8">
        <f t="shared" si="7"/>
        <v>7.3794785757116008</v>
      </c>
      <c r="Z67" s="8">
        <f t="shared" si="15"/>
        <v>1176.3756479582328</v>
      </c>
      <c r="AA67" s="8">
        <f t="shared" si="8"/>
        <v>2.0006398789092388</v>
      </c>
      <c r="AB67" s="8">
        <f t="shared" si="16"/>
        <v>1820</v>
      </c>
    </row>
    <row r="68" spans="10:28">
      <c r="T68">
        <f t="shared" si="4"/>
        <v>0.62000000000000033</v>
      </c>
      <c r="U68" s="8">
        <f t="shared" si="5"/>
        <v>4.4745906636490496</v>
      </c>
      <c r="V68" s="8">
        <f t="shared" si="13"/>
        <v>740.6608695652169</v>
      </c>
      <c r="W68" s="8">
        <f t="shared" si="6"/>
        <v>186.01432617907136</v>
      </c>
      <c r="X68" s="8">
        <f t="shared" si="14"/>
        <v>135.27187735611966</v>
      </c>
      <c r="Y68" s="8">
        <f t="shared" si="7"/>
        <v>7.2101089892610339</v>
      </c>
      <c r="Z68" s="8">
        <f t="shared" si="15"/>
        <v>1192.8788364721242</v>
      </c>
      <c r="AA68" s="8">
        <f t="shared" si="8"/>
        <v>1.974982446116694</v>
      </c>
      <c r="AB68" s="8">
        <f t="shared" si="16"/>
        <v>1820</v>
      </c>
    </row>
    <row r="69" spans="10:28">
      <c r="T69">
        <f t="shared" si="4"/>
        <v>0.63000000000000034</v>
      </c>
      <c r="U69" s="8">
        <f t="shared" si="5"/>
        <v>4.6555329040669324</v>
      </c>
      <c r="V69" s="8">
        <f t="shared" si="13"/>
        <v>723.25217391304295</v>
      </c>
      <c r="W69" s="8">
        <f t="shared" si="6"/>
        <v>186.01432617907136</v>
      </c>
      <c r="X69" s="8">
        <f t="shared" si="14"/>
        <v>136.17738449440208</v>
      </c>
      <c r="Y69" s="8">
        <f t="shared" si="7"/>
        <v>7.0468744923691045</v>
      </c>
      <c r="Z69" s="8">
        <f t="shared" si="15"/>
        <v>1209.3820249860159</v>
      </c>
      <c r="AA69" s="8">
        <f t="shared" si="8"/>
        <v>1.9493250133241495</v>
      </c>
      <c r="AB69" s="8">
        <f t="shared" si="16"/>
        <v>1820</v>
      </c>
    </row>
    <row r="70" spans="10:28">
      <c r="T70">
        <f t="shared" si="4"/>
        <v>0.64000000000000035</v>
      </c>
      <c r="U70" s="8">
        <f t="shared" si="5"/>
        <v>4.8484728652820763</v>
      </c>
      <c r="V70" s="8">
        <f t="shared" si="13"/>
        <v>705.84347826086901</v>
      </c>
      <c r="W70" s="8">
        <f t="shared" si="6"/>
        <v>186.01432617907136</v>
      </c>
      <c r="X70" s="8">
        <f t="shared" si="14"/>
        <v>137.08289163268452</v>
      </c>
      <c r="Y70" s="8">
        <f t="shared" si="7"/>
        <v>6.889473614305679</v>
      </c>
      <c r="Z70" s="8">
        <f t="shared" si="15"/>
        <v>1225.8852134999074</v>
      </c>
      <c r="AA70" s="8">
        <f t="shared" si="8"/>
        <v>1.9236675805316048</v>
      </c>
      <c r="AB70" s="8">
        <f t="shared" si="16"/>
        <v>1820</v>
      </c>
    </row>
    <row r="71" spans="10:28">
      <c r="T71">
        <f t="shared" si="4"/>
        <v>0.65000000000000036</v>
      </c>
      <c r="U71" s="8">
        <f t="shared" si="5"/>
        <v>5.0545322554066932</v>
      </c>
      <c r="V71" s="8">
        <f t="shared" si="13"/>
        <v>688.43478260869506</v>
      </c>
      <c r="W71" s="8">
        <f t="shared" si="6"/>
        <v>186.01432617907136</v>
      </c>
      <c r="X71" s="8">
        <f t="shared" si="14"/>
        <v>137.98839877096697</v>
      </c>
      <c r="Y71" s="8">
        <f t="shared" si="7"/>
        <v>6.7376234888831608</v>
      </c>
      <c r="Z71" s="8">
        <f t="shared" si="15"/>
        <v>1242.3884020137989</v>
      </c>
      <c r="AA71" s="8">
        <f t="shared" si="8"/>
        <v>1.8980101477390603</v>
      </c>
      <c r="AB71" s="8">
        <f t="shared" si="16"/>
        <v>1820</v>
      </c>
    </row>
    <row r="72" spans="10:28">
      <c r="T72">
        <f t="shared" ref="T72:T106" si="17">T71+0.01</f>
        <v>0.66000000000000036</v>
      </c>
      <c r="U72" s="8">
        <f t="shared" ref="U72:U106" si="18">$H$7*(($H$8/V72)^$H$44)</f>
        <v>5.2749697436368059</v>
      </c>
      <c r="V72" s="8">
        <f t="shared" si="13"/>
        <v>671.02608695652111</v>
      </c>
      <c r="W72" s="8">
        <f t="shared" ref="W72:W106" si="19">$D$31+T72*($D$34-$D$31)</f>
        <v>186.01432617907136</v>
      </c>
      <c r="X72" s="8">
        <f t="shared" si="14"/>
        <v>138.89390590924938</v>
      </c>
      <c r="Y72" s="8">
        <f t="shared" ref="Y72:Y106" si="20">$D$31*(($H$10/Z72)^$H$44)</f>
        <v>6.5910584785019948</v>
      </c>
      <c r="Z72" s="8">
        <f t="shared" si="15"/>
        <v>1258.8915905276904</v>
      </c>
      <c r="AA72" s="8">
        <f t="shared" ref="AA72:AA106" si="21">$D$37+T72*($D$28-$D$37)</f>
        <v>1.8723527149465156</v>
      </c>
      <c r="AB72" s="8">
        <f t="shared" si="16"/>
        <v>1820</v>
      </c>
    </row>
    <row r="73" spans="10:28">
      <c r="T73">
        <f t="shared" si="17"/>
        <v>0.67000000000000037</v>
      </c>
      <c r="U73" s="8">
        <f t="shared" si="18"/>
        <v>5.5112018115147867</v>
      </c>
      <c r="V73" s="8">
        <f t="shared" si="13"/>
        <v>653.61739130434717</v>
      </c>
      <c r="W73" s="8">
        <f t="shared" si="19"/>
        <v>186.01432617907136</v>
      </c>
      <c r="X73" s="8">
        <f t="shared" si="14"/>
        <v>139.79941304753183</v>
      </c>
      <c r="Y73" s="8">
        <f t="shared" si="20"/>
        <v>6.4495289163735405</v>
      </c>
      <c r="Z73" s="8">
        <f t="shared" si="15"/>
        <v>1275.3947790415818</v>
      </c>
      <c r="AA73" s="8">
        <f t="shared" si="21"/>
        <v>1.8466952821539711</v>
      </c>
      <c r="AB73" s="8">
        <f t="shared" si="16"/>
        <v>1820</v>
      </c>
    </row>
    <row r="74" spans="10:28">
      <c r="T74">
        <f t="shared" si="17"/>
        <v>0.68000000000000038</v>
      </c>
      <c r="U74" s="8">
        <f t="shared" si="18"/>
        <v>5.7648274417744672</v>
      </c>
      <c r="V74" s="8">
        <f t="shared" si="13"/>
        <v>636.20869565217322</v>
      </c>
      <c r="W74" s="8">
        <f t="shared" si="19"/>
        <v>186.01432617907136</v>
      </c>
      <c r="X74" s="8">
        <f t="shared" si="14"/>
        <v>140.70492018581427</v>
      </c>
      <c r="Y74" s="8">
        <f t="shared" si="20"/>
        <v>6.3127999553966072</v>
      </c>
      <c r="Z74" s="8">
        <f t="shared" si="15"/>
        <v>1291.8979675554733</v>
      </c>
      <c r="AA74" s="8">
        <f t="shared" si="21"/>
        <v>1.8210378493614263</v>
      </c>
      <c r="AB74" s="8">
        <f t="shared" si="16"/>
        <v>1820</v>
      </c>
    </row>
    <row r="75" spans="10:28">
      <c r="J75" s="24" t="s">
        <v>53</v>
      </c>
      <c r="K75" s="24"/>
      <c r="L75" s="24"/>
      <c r="M75" s="24"/>
      <c r="N75" s="24"/>
      <c r="O75" s="24"/>
      <c r="T75">
        <f t="shared" si="17"/>
        <v>0.69000000000000039</v>
      </c>
      <c r="U75" s="8">
        <f t="shared" si="18"/>
        <v>6.0376574800249996</v>
      </c>
      <c r="V75" s="8">
        <f t="shared" si="13"/>
        <v>618.79999999999927</v>
      </c>
      <c r="W75" s="8">
        <f t="shared" si="19"/>
        <v>186.01432617907136</v>
      </c>
      <c r="X75" s="8">
        <f t="shared" si="14"/>
        <v>141.61042732409669</v>
      </c>
      <c r="Y75" s="8">
        <f t="shared" si="20"/>
        <v>6.1806505134179579</v>
      </c>
      <c r="Z75" s="8">
        <f t="shared" si="15"/>
        <v>1308.4011560693648</v>
      </c>
      <c r="AA75" s="8">
        <f t="shared" si="21"/>
        <v>1.7953804165688818</v>
      </c>
      <c r="AB75" s="8">
        <f t="shared" si="16"/>
        <v>1820</v>
      </c>
    </row>
    <row r="76" spans="10:28">
      <c r="J76" s="24"/>
      <c r="K76" s="24"/>
      <c r="L76" s="24"/>
      <c r="M76" s="24"/>
      <c r="N76" s="24"/>
      <c r="O76" s="24"/>
      <c r="T76">
        <f t="shared" si="17"/>
        <v>0.7000000000000004</v>
      </c>
      <c r="U76" s="8">
        <f t="shared" si="18"/>
        <v>6.3317497160314939</v>
      </c>
      <c r="V76" s="8">
        <f t="shared" ref="V76:V106" si="22">$D$29+T76*($D$32-$D$29)</f>
        <v>601.39130434782533</v>
      </c>
      <c r="W76" s="8">
        <f t="shared" si="19"/>
        <v>186.01432617907136</v>
      </c>
      <c r="X76" s="8">
        <f t="shared" si="14"/>
        <v>142.51593446237914</v>
      </c>
      <c r="Y76" s="8">
        <f t="shared" si="20"/>
        <v>6.0528723057112037</v>
      </c>
      <c r="Z76" s="8">
        <f t="shared" si="15"/>
        <v>1324.9043445832563</v>
      </c>
      <c r="AA76" s="8">
        <f t="shared" si="21"/>
        <v>1.7697229837763371</v>
      </c>
      <c r="AB76" s="8">
        <f t="shared" si="16"/>
        <v>1820</v>
      </c>
    </row>
    <row r="77" spans="10:28">
      <c r="J77" s="24"/>
      <c r="K77" s="24"/>
      <c r="L77" s="24"/>
      <c r="M77" s="24"/>
      <c r="N77" s="24"/>
      <c r="O77" s="24"/>
      <c r="T77">
        <f t="shared" si="17"/>
        <v>0.71000000000000041</v>
      </c>
      <c r="U77" s="8">
        <f t="shared" si="18"/>
        <v>6.6494510043828532</v>
      </c>
      <c r="V77" s="8">
        <f t="shared" si="22"/>
        <v>583.98260869565161</v>
      </c>
      <c r="W77" s="8">
        <f t="shared" si="19"/>
        <v>186.01432617907136</v>
      </c>
      <c r="X77" s="8">
        <f t="shared" si="14"/>
        <v>143.42144160066158</v>
      </c>
      <c r="Y77" s="8">
        <f t="shared" si="20"/>
        <v>5.9292689564817467</v>
      </c>
      <c r="Z77" s="8">
        <f t="shared" si="15"/>
        <v>1341.4075330971477</v>
      </c>
      <c r="AA77" s="8">
        <f t="shared" si="21"/>
        <v>1.7440655509837923</v>
      </c>
      <c r="AB77" s="8">
        <f t="shared" si="16"/>
        <v>1820</v>
      </c>
    </row>
    <row r="78" spans="10:28">
      <c r="T78">
        <f t="shared" si="17"/>
        <v>0.72000000000000042</v>
      </c>
      <c r="U78" s="8">
        <f t="shared" si="18"/>
        <v>6.9934480992641719</v>
      </c>
      <c r="V78" s="8">
        <f t="shared" si="22"/>
        <v>566.57391304347766</v>
      </c>
      <c r="W78" s="8">
        <f t="shared" si="19"/>
        <v>186.01432617907136</v>
      </c>
      <c r="X78" s="8">
        <f t="shared" ref="X78:X106" si="23">$D$32+T78*($D$35-$D$32)</f>
        <v>144.326948738944</v>
      </c>
      <c r="Y78" s="8">
        <f t="shared" si="20"/>
        <v>5.8096551820645974</v>
      </c>
      <c r="Z78" s="8">
        <f t="shared" ref="Z78:Z106" si="24">$D$35+T78*($D$38-$D$35)</f>
        <v>1357.9107216110392</v>
      </c>
      <c r="AA78" s="8">
        <f t="shared" si="21"/>
        <v>1.7184081181912478</v>
      </c>
      <c r="AB78" s="8">
        <f t="shared" si="16"/>
        <v>1820</v>
      </c>
    </row>
    <row r="79" spans="10:28">
      <c r="T79">
        <f t="shared" si="17"/>
        <v>0.73000000000000043</v>
      </c>
      <c r="U79" s="8">
        <f t="shared" si="18"/>
        <v>7.3668293428436122</v>
      </c>
      <c r="V79" s="8">
        <f t="shared" si="22"/>
        <v>549.16521739130371</v>
      </c>
      <c r="W79" s="8">
        <f t="shared" si="19"/>
        <v>186.01432617907136</v>
      </c>
      <c r="X79" s="8">
        <f t="shared" si="23"/>
        <v>145.23245587722644</v>
      </c>
      <c r="Y79" s="8">
        <f t="shared" si="20"/>
        <v>5.6938560392420818</v>
      </c>
      <c r="Z79" s="8">
        <f t="shared" si="24"/>
        <v>1374.4139101249307</v>
      </c>
      <c r="AA79" s="8">
        <f t="shared" si="21"/>
        <v>1.6927506853987031</v>
      </c>
      <c r="AB79" s="8">
        <f t="shared" ref="AB79:AB106" si="25">$D$38+T79*($D$29-$D$38)</f>
        <v>1820</v>
      </c>
    </row>
    <row r="80" spans="10:28">
      <c r="T80">
        <f t="shared" si="17"/>
        <v>0.74000000000000044</v>
      </c>
      <c r="U80" s="8">
        <f t="shared" si="18"/>
        <v>7.7731599602080079</v>
      </c>
      <c r="V80" s="8">
        <f t="shared" si="22"/>
        <v>531.75652173912977</v>
      </c>
      <c r="W80" s="8">
        <f t="shared" si="19"/>
        <v>186.01432617907136</v>
      </c>
      <c r="X80" s="8">
        <f t="shared" si="23"/>
        <v>146.13796301550889</v>
      </c>
      <c r="Y80" s="8">
        <f t="shared" si="20"/>
        <v>5.5817062327815767</v>
      </c>
      <c r="Z80" s="8">
        <f t="shared" si="24"/>
        <v>1390.9170986388222</v>
      </c>
      <c r="AA80" s="8">
        <f t="shared" si="21"/>
        <v>1.6670932526061586</v>
      </c>
      <c r="AB80" s="8">
        <f t="shared" si="25"/>
        <v>1820</v>
      </c>
    </row>
    <row r="81" spans="20:28">
      <c r="T81">
        <f t="shared" si="17"/>
        <v>0.75000000000000044</v>
      </c>
      <c r="U81" s="8">
        <f t="shared" si="18"/>
        <v>8.2165745300737107</v>
      </c>
      <c r="V81" s="8">
        <f t="shared" si="22"/>
        <v>514.34782608695582</v>
      </c>
      <c r="W81" s="8">
        <f t="shared" si="19"/>
        <v>186.01432617907136</v>
      </c>
      <c r="X81" s="8">
        <f t="shared" si="23"/>
        <v>147.0434701537913</v>
      </c>
      <c r="Y81" s="8">
        <f t="shared" si="20"/>
        <v>5.4730494768905897</v>
      </c>
      <c r="Z81" s="8">
        <f t="shared" si="24"/>
        <v>1407.4202871527136</v>
      </c>
      <c r="AA81" s="8">
        <f t="shared" si="21"/>
        <v>1.6414358198136139</v>
      </c>
      <c r="AB81" s="8">
        <f t="shared" si="25"/>
        <v>1820</v>
      </c>
    </row>
    <row r="82" spans="20:28">
      <c r="T82">
        <f t="shared" si="17"/>
        <v>0.76000000000000045</v>
      </c>
      <c r="U82" s="8">
        <f t="shared" si="18"/>
        <v>8.7018912963094781</v>
      </c>
      <c r="V82" s="8">
        <f t="shared" si="22"/>
        <v>496.93913043478187</v>
      </c>
      <c r="W82" s="8">
        <f t="shared" si="19"/>
        <v>186.01432617907136</v>
      </c>
      <c r="X82" s="8">
        <f t="shared" si="23"/>
        <v>147.94897729207372</v>
      </c>
      <c r="Y82" s="8">
        <f t="shared" si="20"/>
        <v>5.3677379058170303</v>
      </c>
      <c r="Z82" s="8">
        <f t="shared" si="24"/>
        <v>1423.9234756666051</v>
      </c>
      <c r="AA82" s="8">
        <f t="shared" si="21"/>
        <v>1.6157783870210694</v>
      </c>
      <c r="AB82" s="8">
        <f t="shared" si="25"/>
        <v>1820</v>
      </c>
    </row>
    <row r="83" spans="20:28">
      <c r="T83">
        <f t="shared" si="17"/>
        <v>0.77000000000000046</v>
      </c>
      <c r="U83" s="8">
        <f t="shared" si="18"/>
        <v>9.2347544701211604</v>
      </c>
      <c r="V83" s="8">
        <f t="shared" si="22"/>
        <v>479.53043478260793</v>
      </c>
      <c r="W83" s="8">
        <f t="shared" si="19"/>
        <v>186.01432617907136</v>
      </c>
      <c r="X83" s="8">
        <f t="shared" si="23"/>
        <v>148.85448443035619</v>
      </c>
      <c r="Y83" s="8">
        <f t="shared" si="20"/>
        <v>5.2656315292945788</v>
      </c>
      <c r="Z83" s="8">
        <f t="shared" si="24"/>
        <v>1440.4266641804966</v>
      </c>
      <c r="AA83" s="8">
        <f t="shared" si="21"/>
        <v>1.5901209542285246</v>
      </c>
      <c r="AB83" s="8">
        <f t="shared" si="25"/>
        <v>1820</v>
      </c>
    </row>
    <row r="84" spans="20:28">
      <c r="T84">
        <f t="shared" si="17"/>
        <v>0.78000000000000047</v>
      </c>
      <c r="U84" s="8">
        <f t="shared" si="18"/>
        <v>9.8218127047382762</v>
      </c>
      <c r="V84" s="8">
        <f t="shared" si="22"/>
        <v>462.12173913043398</v>
      </c>
      <c r="W84" s="8">
        <f t="shared" si="19"/>
        <v>186.01432617907136</v>
      </c>
      <c r="X84" s="8">
        <f t="shared" si="23"/>
        <v>149.75999156863861</v>
      </c>
      <c r="Y84" s="8">
        <f t="shared" si="20"/>
        <v>5.1665977289535476</v>
      </c>
      <c r="Z84" s="8">
        <f t="shared" si="24"/>
        <v>1456.929852694388</v>
      </c>
      <c r="AA84" s="8">
        <f t="shared" si="21"/>
        <v>1.5644635214359801</v>
      </c>
      <c r="AB84" s="8">
        <f t="shared" si="25"/>
        <v>1820</v>
      </c>
    </row>
    <row r="85" spans="20:28">
      <c r="T85">
        <f t="shared" si="17"/>
        <v>0.79000000000000048</v>
      </c>
      <c r="U85" s="8">
        <f t="shared" si="18"/>
        <v>10.470944734912136</v>
      </c>
      <c r="V85" s="8">
        <f t="shared" si="22"/>
        <v>444.71304347826003</v>
      </c>
      <c r="W85" s="8">
        <f t="shared" si="19"/>
        <v>186.01432617907136</v>
      </c>
      <c r="X85" s="8">
        <f t="shared" si="23"/>
        <v>150.66549870692103</v>
      </c>
      <c r="Y85" s="8">
        <f t="shared" si="20"/>
        <v>5.070510792192831</v>
      </c>
      <c r="Z85" s="8">
        <f t="shared" si="24"/>
        <v>1473.4330412082795</v>
      </c>
      <c r="AA85" s="8">
        <f t="shared" si="21"/>
        <v>1.5388060886434354</v>
      </c>
      <c r="AB85" s="8">
        <f t="shared" si="25"/>
        <v>1820</v>
      </c>
    </row>
    <row r="86" spans="20:28">
      <c r="T86">
        <f t="shared" si="17"/>
        <v>0.80000000000000049</v>
      </c>
      <c r="U86" s="8">
        <f t="shared" si="18"/>
        <v>11.191547105130052</v>
      </c>
      <c r="V86" s="8">
        <f t="shared" si="22"/>
        <v>427.30434782608609</v>
      </c>
      <c r="W86" s="8">
        <f t="shared" si="19"/>
        <v>186.01432617907136</v>
      </c>
      <c r="X86" s="8">
        <f t="shared" si="23"/>
        <v>151.5710058452035</v>
      </c>
      <c r="Y86" s="8">
        <f t="shared" si="20"/>
        <v>4.9772514803436065</v>
      </c>
      <c r="Z86" s="8">
        <f t="shared" si="24"/>
        <v>1489.936229722171</v>
      </c>
      <c r="AA86" s="8">
        <f t="shared" si="21"/>
        <v>1.5131486558508906</v>
      </c>
      <c r="AB86" s="8">
        <f t="shared" si="25"/>
        <v>1820</v>
      </c>
    </row>
    <row r="87" spans="20:28">
      <c r="T87">
        <f t="shared" si="17"/>
        <v>0.8100000000000005</v>
      </c>
      <c r="U87" s="8">
        <f t="shared" si="18"/>
        <v>11.9949044778533</v>
      </c>
      <c r="V87" s="8">
        <f t="shared" si="22"/>
        <v>409.89565217391214</v>
      </c>
      <c r="W87" s="8">
        <f t="shared" si="19"/>
        <v>186.01432617907136</v>
      </c>
      <c r="X87" s="8">
        <f t="shared" si="23"/>
        <v>152.47651298348592</v>
      </c>
      <c r="Y87" s="8">
        <f t="shared" si="20"/>
        <v>4.8867066282554061</v>
      </c>
      <c r="Z87" s="8">
        <f t="shared" si="24"/>
        <v>1506.4394182360625</v>
      </c>
      <c r="AA87" s="8">
        <f t="shared" si="21"/>
        <v>1.4874912230583464</v>
      </c>
      <c r="AB87" s="8">
        <f t="shared" si="25"/>
        <v>1820</v>
      </c>
    </row>
    <row r="88" spans="20:28">
      <c r="T88">
        <f t="shared" si="17"/>
        <v>0.82000000000000051</v>
      </c>
      <c r="U88" s="8">
        <f t="shared" si="18"/>
        <v>12.894671001002243</v>
      </c>
      <c r="V88" s="8">
        <f t="shared" si="22"/>
        <v>392.48695652173819</v>
      </c>
      <c r="W88" s="8">
        <f t="shared" si="19"/>
        <v>186.01432617907136</v>
      </c>
      <c r="X88" s="8">
        <f t="shared" si="23"/>
        <v>153.38202012176833</v>
      </c>
      <c r="Y88" s="8">
        <f t="shared" si="20"/>
        <v>4.7987687727034798</v>
      </c>
      <c r="Z88" s="8">
        <f t="shared" si="24"/>
        <v>1522.9426067499539</v>
      </c>
      <c r="AA88" s="8">
        <f t="shared" si="21"/>
        <v>1.4618337902658016</v>
      </c>
      <c r="AB88" s="8">
        <f t="shared" si="25"/>
        <v>1820</v>
      </c>
    </row>
    <row r="89" spans="20:28">
      <c r="T89">
        <f t="shared" si="17"/>
        <v>0.83000000000000052</v>
      </c>
      <c r="U89" s="8">
        <f t="shared" si="18"/>
        <v>13.90750283809871</v>
      </c>
      <c r="V89" s="8">
        <f t="shared" si="22"/>
        <v>375.07826086956447</v>
      </c>
      <c r="W89" s="8">
        <f t="shared" si="19"/>
        <v>186.01432617907136</v>
      </c>
      <c r="X89" s="8">
        <f t="shared" si="23"/>
        <v>154.28752726005078</v>
      </c>
      <c r="Y89" s="8">
        <f t="shared" si="20"/>
        <v>4.7133358072572955</v>
      </c>
      <c r="Z89" s="8">
        <f t="shared" si="24"/>
        <v>1539.4457952638454</v>
      </c>
      <c r="AA89" s="8">
        <f t="shared" si="21"/>
        <v>1.4361763574732569</v>
      </c>
      <c r="AB89" s="8">
        <f t="shared" si="25"/>
        <v>1820</v>
      </c>
    </row>
    <row r="90" spans="20:28">
      <c r="T90">
        <f t="shared" si="17"/>
        <v>0.84000000000000052</v>
      </c>
      <c r="U90" s="8">
        <f t="shared" si="18"/>
        <v>15.053899141488648</v>
      </c>
      <c r="V90" s="8">
        <f t="shared" si="22"/>
        <v>357.66956521739053</v>
      </c>
      <c r="W90" s="8">
        <f t="shared" si="19"/>
        <v>186.01432617907136</v>
      </c>
      <c r="X90" s="8">
        <f t="shared" si="23"/>
        <v>155.19303439833322</v>
      </c>
      <c r="Y90" s="8">
        <f t="shared" si="20"/>
        <v>4.6303106614661163</v>
      </c>
      <c r="Z90" s="8">
        <f t="shared" si="24"/>
        <v>1555.9489837777369</v>
      </c>
      <c r="AA90" s="8">
        <f t="shared" si="21"/>
        <v>1.4105189246807122</v>
      </c>
      <c r="AB90" s="8">
        <f t="shared" si="25"/>
        <v>1820</v>
      </c>
    </row>
    <row r="91" spans="20:28">
      <c r="T91">
        <f t="shared" si="17"/>
        <v>0.85000000000000053</v>
      </c>
      <c r="U91" s="8">
        <f t="shared" si="18"/>
        <v>16.359334557578709</v>
      </c>
      <c r="V91" s="8">
        <f t="shared" si="22"/>
        <v>340.26086956521658</v>
      </c>
      <c r="W91" s="8">
        <f t="shared" si="19"/>
        <v>186.01432617907136</v>
      </c>
      <c r="X91" s="8">
        <f t="shared" si="23"/>
        <v>156.09854153661564</v>
      </c>
      <c r="Y91" s="8">
        <f t="shared" si="20"/>
        <v>4.5496010024119871</v>
      </c>
      <c r="Z91" s="8">
        <f t="shared" si="24"/>
        <v>1572.4521722916288</v>
      </c>
      <c r="AA91" s="8">
        <f t="shared" si="21"/>
        <v>1.3848614918881679</v>
      </c>
      <c r="AB91" s="8">
        <f t="shared" si="25"/>
        <v>1820</v>
      </c>
    </row>
    <row r="92" spans="20:28">
      <c r="T92">
        <f t="shared" si="17"/>
        <v>0.86000000000000054</v>
      </c>
      <c r="U92" s="8">
        <f t="shared" si="18"/>
        <v>17.855805840677366</v>
      </c>
      <c r="V92" s="8">
        <f t="shared" si="22"/>
        <v>322.85217391304263</v>
      </c>
      <c r="W92" s="8">
        <f t="shared" si="19"/>
        <v>186.01432617907136</v>
      </c>
      <c r="X92" s="8">
        <f t="shared" si="23"/>
        <v>157.00404867489809</v>
      </c>
      <c r="Y92" s="8">
        <f t="shared" si="20"/>
        <v>4.4711189568553031</v>
      </c>
      <c r="Z92" s="8">
        <f t="shared" si="24"/>
        <v>1588.9553608055203</v>
      </c>
      <c r="AA92" s="8">
        <f t="shared" si="21"/>
        <v>1.3592040590956231</v>
      </c>
      <c r="AB92" s="8">
        <f t="shared" si="25"/>
        <v>1820</v>
      </c>
    </row>
    <row r="93" spans="20:28">
      <c r="T93">
        <f t="shared" si="17"/>
        <v>0.87000000000000055</v>
      </c>
      <c r="U93" s="8">
        <f t="shared" si="18"/>
        <v>19.583976781695455</v>
      </c>
      <c r="V93" s="8">
        <f t="shared" si="22"/>
        <v>305.44347826086869</v>
      </c>
      <c r="W93" s="8">
        <f t="shared" si="19"/>
        <v>186.01432617907136</v>
      </c>
      <c r="X93" s="8">
        <f t="shared" si="23"/>
        <v>157.90955581318053</v>
      </c>
      <c r="Y93" s="8">
        <f t="shared" si="20"/>
        <v>4.3947808523556811</v>
      </c>
      <c r="Z93" s="8">
        <f t="shared" si="24"/>
        <v>1605.4585493194118</v>
      </c>
      <c r="AA93" s="8">
        <f t="shared" si="21"/>
        <v>1.3335466263030784</v>
      </c>
      <c r="AB93" s="8">
        <f t="shared" si="25"/>
        <v>1820</v>
      </c>
    </row>
    <row r="94" spans="20:28">
      <c r="T94">
        <f t="shared" si="17"/>
        <v>0.88000000000000056</v>
      </c>
      <c r="U94" s="8">
        <f t="shared" si="18"/>
        <v>21.596203970391763</v>
      </c>
      <c r="V94" s="8">
        <f t="shared" si="22"/>
        <v>288.03478260869474</v>
      </c>
      <c r="W94" s="8">
        <f t="shared" si="19"/>
        <v>186.01432617907136</v>
      </c>
      <c r="X94" s="8">
        <f t="shared" si="23"/>
        <v>158.81506295146295</v>
      </c>
      <c r="Y94" s="8">
        <f t="shared" si="20"/>
        <v>4.320506975893033</v>
      </c>
      <c r="Z94" s="8">
        <f t="shared" si="24"/>
        <v>1621.9617378333032</v>
      </c>
      <c r="AA94" s="8">
        <f t="shared" si="21"/>
        <v>1.3078891935105337</v>
      </c>
      <c r="AB94" s="8">
        <f t="shared" si="25"/>
        <v>1820</v>
      </c>
    </row>
    <row r="95" spans="20:28">
      <c r="T95">
        <f t="shared" si="17"/>
        <v>0.89000000000000057</v>
      </c>
      <c r="U95" s="8">
        <f t="shared" si="18"/>
        <v>23.960886572593338</v>
      </c>
      <c r="V95" s="8">
        <f t="shared" si="22"/>
        <v>270.62608695652079</v>
      </c>
      <c r="W95" s="8">
        <f t="shared" si="19"/>
        <v>186.01432617907136</v>
      </c>
      <c r="X95" s="8">
        <f t="shared" si="23"/>
        <v>159.72057008974539</v>
      </c>
      <c r="Y95" s="8">
        <f t="shared" si="20"/>
        <v>4.2482213486420441</v>
      </c>
      <c r="Z95" s="8">
        <f t="shared" si="24"/>
        <v>1638.4649263471947</v>
      </c>
      <c r="AA95" s="8">
        <f t="shared" si="21"/>
        <v>1.2822317607179894</v>
      </c>
      <c r="AB95" s="8">
        <f t="shared" si="25"/>
        <v>1820</v>
      </c>
    </row>
    <row r="96" spans="20:28">
      <c r="T96">
        <f t="shared" si="17"/>
        <v>0.90000000000000058</v>
      </c>
      <c r="U96" s="8">
        <f t="shared" si="18"/>
        <v>26.768853001643379</v>
      </c>
      <c r="V96" s="8">
        <f t="shared" si="22"/>
        <v>253.21739130434685</v>
      </c>
      <c r="W96" s="8">
        <f t="shared" si="19"/>
        <v>186.01432617907136</v>
      </c>
      <c r="X96" s="8">
        <f t="shared" si="23"/>
        <v>160.62607722802784</v>
      </c>
      <c r="Y96" s="8">
        <f t="shared" si="20"/>
        <v>4.1778515156692313</v>
      </c>
      <c r="Z96" s="8">
        <f t="shared" si="24"/>
        <v>1654.9681148610862</v>
      </c>
      <c r="AA96" s="8">
        <f t="shared" si="21"/>
        <v>1.2565743279254447</v>
      </c>
      <c r="AB96" s="8">
        <f t="shared" si="25"/>
        <v>1820</v>
      </c>
    </row>
    <row r="97" spans="20:28">
      <c r="T97">
        <f t="shared" si="17"/>
        <v>0.91000000000000059</v>
      </c>
      <c r="U97" s="8">
        <f t="shared" si="18"/>
        <v>30.142963886910675</v>
      </c>
      <c r="V97" s="8">
        <f t="shared" si="22"/>
        <v>235.8086956521729</v>
      </c>
      <c r="W97" s="8">
        <f t="shared" si="19"/>
        <v>186.01432617907136</v>
      </c>
      <c r="X97" s="8">
        <f t="shared" si="23"/>
        <v>161.53158436631026</v>
      </c>
      <c r="Y97" s="8">
        <f t="shared" si="20"/>
        <v>4.1093283494268009</v>
      </c>
      <c r="Z97" s="8">
        <f t="shared" si="24"/>
        <v>1671.4713033749777</v>
      </c>
      <c r="AA97" s="8">
        <f t="shared" si="21"/>
        <v>1.2309168951328999</v>
      </c>
      <c r="AB97" s="8">
        <f t="shared" si="25"/>
        <v>1820</v>
      </c>
    </row>
    <row r="98" spans="20:28">
      <c r="T98">
        <f t="shared" si="17"/>
        <v>0.9200000000000006</v>
      </c>
      <c r="U98" s="8">
        <f t="shared" si="18"/>
        <v>34.25294547681235</v>
      </c>
      <c r="V98" s="8">
        <f t="shared" si="22"/>
        <v>218.39999999999895</v>
      </c>
      <c r="W98" s="8">
        <f t="shared" si="19"/>
        <v>186.01432617907136</v>
      </c>
      <c r="X98" s="8">
        <f t="shared" si="23"/>
        <v>162.4370915045927</v>
      </c>
      <c r="Y98" s="8">
        <f t="shared" si="20"/>
        <v>4.0425858660125042</v>
      </c>
      <c r="Z98" s="8">
        <f t="shared" si="24"/>
        <v>1687.9744918888691</v>
      </c>
      <c r="AA98" s="8">
        <f t="shared" si="21"/>
        <v>1.2052594623403552</v>
      </c>
      <c r="AB98" s="8">
        <f t="shared" si="25"/>
        <v>1820</v>
      </c>
    </row>
    <row r="99" spans="20:28">
      <c r="T99">
        <f t="shared" si="17"/>
        <v>0.9300000000000006</v>
      </c>
      <c r="U99" s="8">
        <f t="shared" si="18"/>
        <v>39.339019601859611</v>
      </c>
      <c r="V99" s="8">
        <f t="shared" si="22"/>
        <v>200.99130434782501</v>
      </c>
      <c r="W99" s="8">
        <f t="shared" si="19"/>
        <v>186.01432617907136</v>
      </c>
      <c r="X99" s="8">
        <f t="shared" si="23"/>
        <v>163.34259864287515</v>
      </c>
      <c r="Y99" s="8">
        <f t="shared" si="20"/>
        <v>3.9775610532509975</v>
      </c>
      <c r="Z99" s="8">
        <f t="shared" si="24"/>
        <v>1704.4776804027606</v>
      </c>
      <c r="AA99" s="8">
        <f t="shared" si="21"/>
        <v>1.1796020295478105</v>
      </c>
      <c r="AB99" s="8">
        <f t="shared" si="25"/>
        <v>1820</v>
      </c>
    </row>
    <row r="100" spans="20:28">
      <c r="T100">
        <f t="shared" si="17"/>
        <v>0.94000000000000061</v>
      </c>
      <c r="U100" s="8">
        <f t="shared" si="18"/>
        <v>45.750911594455836</v>
      </c>
      <c r="V100" s="8">
        <f t="shared" si="22"/>
        <v>183.58260869565106</v>
      </c>
      <c r="W100" s="8">
        <f t="shared" si="19"/>
        <v>186.01432617907136</v>
      </c>
      <c r="X100" s="8">
        <f t="shared" si="23"/>
        <v>164.24810578115756</v>
      </c>
      <c r="Y100" s="8">
        <f t="shared" si="20"/>
        <v>3.9141937097303883</v>
      </c>
      <c r="Z100" s="8">
        <f t="shared" si="24"/>
        <v>1720.9808689166521</v>
      </c>
      <c r="AA100" s="8">
        <f t="shared" si="21"/>
        <v>1.1539445967552662</v>
      </c>
      <c r="AB100" s="8">
        <f t="shared" si="25"/>
        <v>1820</v>
      </c>
    </row>
    <row r="101" spans="20:28">
      <c r="T101">
        <f t="shared" si="17"/>
        <v>0.95000000000000062</v>
      </c>
      <c r="U101" s="8">
        <f t="shared" si="18"/>
        <v>54.014981971453388</v>
      </c>
      <c r="V101" s="8">
        <f t="shared" si="22"/>
        <v>166.17391304347711</v>
      </c>
      <c r="W101" s="8">
        <f t="shared" si="19"/>
        <v>186.01432617907136</v>
      </c>
      <c r="X101" s="8">
        <f t="shared" si="23"/>
        <v>165.15361291944001</v>
      </c>
      <c r="Y101" s="8">
        <f t="shared" si="20"/>
        <v>3.8524262939987661</v>
      </c>
      <c r="Z101" s="8">
        <f t="shared" si="24"/>
        <v>1737.4840574305435</v>
      </c>
      <c r="AA101" s="8">
        <f t="shared" si="21"/>
        <v>1.1282871639627214</v>
      </c>
      <c r="AB101" s="8">
        <f t="shared" si="25"/>
        <v>1820</v>
      </c>
    </row>
    <row r="102" spans="20:28">
      <c r="T102">
        <f t="shared" si="17"/>
        <v>0.96000000000000063</v>
      </c>
      <c r="U102" s="8">
        <f t="shared" si="18"/>
        <v>64.955606857770476</v>
      </c>
      <c r="V102" s="8">
        <f t="shared" si="22"/>
        <v>148.76521739130339</v>
      </c>
      <c r="W102" s="8">
        <f t="shared" si="19"/>
        <v>186.01432617907136</v>
      </c>
      <c r="X102" s="8">
        <f t="shared" si="23"/>
        <v>166.05912005772245</v>
      </c>
      <c r="Y102" s="8">
        <f t="shared" si="20"/>
        <v>3.7922037831901534</v>
      </c>
      <c r="Z102" s="8">
        <f t="shared" si="24"/>
        <v>1753.987245944435</v>
      </c>
      <c r="AA102" s="8">
        <f t="shared" si="21"/>
        <v>1.1026297311701767</v>
      </c>
      <c r="AB102" s="8">
        <f t="shared" si="25"/>
        <v>1820</v>
      </c>
    </row>
    <row r="103" spans="20:28">
      <c r="T103">
        <f t="shared" si="17"/>
        <v>0.97000000000000064</v>
      </c>
      <c r="U103" s="8">
        <f t="shared" si="18"/>
        <v>79.928116681946875</v>
      </c>
      <c r="V103" s="8">
        <f t="shared" si="22"/>
        <v>131.35652173912945</v>
      </c>
      <c r="W103" s="8">
        <f t="shared" si="19"/>
        <v>186.01432617907136</v>
      </c>
      <c r="X103" s="8">
        <f t="shared" si="23"/>
        <v>166.96462719600487</v>
      </c>
      <c r="Y103" s="8">
        <f t="shared" si="20"/>
        <v>3.7334735404081396</v>
      </c>
      <c r="Z103" s="8">
        <f t="shared" si="24"/>
        <v>1770.4904344583265</v>
      </c>
      <c r="AA103" s="8">
        <f t="shared" si="21"/>
        <v>1.076972298377632</v>
      </c>
      <c r="AB103" s="8">
        <f t="shared" si="25"/>
        <v>1820</v>
      </c>
    </row>
    <row r="104" spans="20:28">
      <c r="T104">
        <f t="shared" si="17"/>
        <v>0.98000000000000065</v>
      </c>
      <c r="U104" s="8">
        <f t="shared" si="18"/>
        <v>101.29987431859736</v>
      </c>
      <c r="V104" s="8">
        <f t="shared" si="22"/>
        <v>113.9478260869555</v>
      </c>
      <c r="W104" s="8">
        <f t="shared" si="19"/>
        <v>186.01432617907136</v>
      </c>
      <c r="X104" s="8">
        <f t="shared" si="23"/>
        <v>167.87013433428731</v>
      </c>
      <c r="Y104" s="8">
        <f t="shared" si="20"/>
        <v>3.6761851902490199</v>
      </c>
      <c r="Z104" s="8">
        <f t="shared" si="24"/>
        <v>1786.993622972218</v>
      </c>
      <c r="AA104" s="8">
        <f t="shared" si="21"/>
        <v>1.0513148655850877</v>
      </c>
      <c r="AB104" s="8">
        <f t="shared" si="25"/>
        <v>1820</v>
      </c>
    </row>
    <row r="105" spans="20:28">
      <c r="T105">
        <f t="shared" si="17"/>
        <v>0.99000000000000066</v>
      </c>
      <c r="U105" s="8">
        <f t="shared" si="18"/>
        <v>133.5406058559204</v>
      </c>
      <c r="V105" s="8">
        <f t="shared" si="22"/>
        <v>96.539130434781555</v>
      </c>
      <c r="W105" s="8">
        <f t="shared" si="19"/>
        <v>186.01432617907136</v>
      </c>
      <c r="X105" s="8">
        <f t="shared" si="23"/>
        <v>168.77564147256976</v>
      </c>
      <c r="Y105" s="8">
        <f t="shared" si="20"/>
        <v>3.6202905018952487</v>
      </c>
      <c r="Z105" s="8">
        <f t="shared" si="24"/>
        <v>1803.4968114861094</v>
      </c>
      <c r="AA105" s="8">
        <f t="shared" si="21"/>
        <v>1.025657432792543</v>
      </c>
      <c r="AB105" s="8">
        <f t="shared" si="25"/>
        <v>1820</v>
      </c>
    </row>
    <row r="106" spans="20:28">
      <c r="T106">
        <f t="shared" si="17"/>
        <v>1.0000000000000007</v>
      </c>
      <c r="U106" s="8">
        <f t="shared" si="18"/>
        <v>186.01432617907565</v>
      </c>
      <c r="V106" s="8">
        <f t="shared" si="22"/>
        <v>79.130434782607608</v>
      </c>
      <c r="W106" s="8">
        <f t="shared" si="19"/>
        <v>186.01432617907136</v>
      </c>
      <c r="X106" s="8">
        <f t="shared" si="23"/>
        <v>169.68114861085218</v>
      </c>
      <c r="Y106" s="8">
        <f t="shared" si="20"/>
        <v>3.5657432792544572</v>
      </c>
      <c r="Z106" s="8">
        <f t="shared" si="24"/>
        <v>1820.0000000000009</v>
      </c>
      <c r="AA106" s="8">
        <f t="shared" si="21"/>
        <v>0.99999999999999822</v>
      </c>
      <c r="AB106" s="8">
        <f t="shared" si="25"/>
        <v>1820</v>
      </c>
    </row>
  </sheetData>
  <mergeCells count="21">
    <mergeCell ref="J75:O77"/>
    <mergeCell ref="B45:G45"/>
    <mergeCell ref="B46:G46"/>
    <mergeCell ref="B44:G44"/>
    <mergeCell ref="U4:V4"/>
    <mergeCell ref="B20:G20"/>
    <mergeCell ref="Y4:Z4"/>
    <mergeCell ref="AA4:AB4"/>
    <mergeCell ref="B11:G11"/>
    <mergeCell ref="B12:G12"/>
    <mergeCell ref="B43:G43"/>
    <mergeCell ref="W4:X4"/>
    <mergeCell ref="B15:G15"/>
    <mergeCell ref="B16:G16"/>
    <mergeCell ref="B17:G17"/>
    <mergeCell ref="B18:G18"/>
    <mergeCell ref="B6:G6"/>
    <mergeCell ref="B7:G7"/>
    <mergeCell ref="B8:G8"/>
    <mergeCell ref="B9:G9"/>
    <mergeCell ref="B10:G10"/>
  </mergeCells>
  <pageMargins left="0.7" right="0.7" top="0.75" bottom="0.75" header="0.3" footer="0.3"/>
  <pageSetup paperSize="9" orientation="portrait" r:id="rId1"/>
  <drawing r:id="rId2"/>
  <legacyDrawing r:id="rId3"/>
  <oleObjects>
    <oleObject progId="Equation.DSMT4" shapeId="1025" r:id="rId4"/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Diesel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2017-09-17T11:15:01Z</dcterms:modified>
</cp:coreProperties>
</file>