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Diesel" sheetId="1" r:id="rId1"/>
  </sheets>
  <calcPr calcId="125725"/>
</workbook>
</file>

<file path=xl/calcChain.xml><?xml version="1.0" encoding="utf-8"?>
<calcChain xmlns="http://schemas.openxmlformats.org/spreadsheetml/2006/main">
  <c r="H10" i="1"/>
  <c r="D35" s="1"/>
  <c r="D29"/>
  <c r="H46"/>
  <c r="H45"/>
  <c r="D28"/>
  <c r="D30"/>
  <c r="H43" s="1"/>
  <c r="T28"/>
  <c r="T29" s="1"/>
  <c r="T30" s="1"/>
  <c r="T31" s="1"/>
  <c r="T32" s="1"/>
  <c r="T33" s="1"/>
  <c r="T34" s="1"/>
  <c r="T35" s="1"/>
  <c r="T36" s="1"/>
  <c r="T37" s="1"/>
  <c r="T38" s="1"/>
  <c r="T39" s="1"/>
  <c r="T40" s="1"/>
  <c r="T41" s="1"/>
  <c r="T42" s="1"/>
  <c r="T43" s="1"/>
  <c r="T44" s="1"/>
  <c r="T45" s="1"/>
  <c r="T46" s="1"/>
  <c r="T47" s="1"/>
  <c r="T48" s="1"/>
  <c r="T49" s="1"/>
  <c r="T50" s="1"/>
  <c r="T51" s="1"/>
  <c r="T52" s="1"/>
  <c r="T53" s="1"/>
  <c r="T54" s="1"/>
  <c r="T55" s="1"/>
  <c r="T56" s="1"/>
  <c r="T57" s="1"/>
  <c r="T58" s="1"/>
  <c r="T59" s="1"/>
  <c r="T60" s="1"/>
  <c r="T61" s="1"/>
  <c r="T62" s="1"/>
  <c r="T63" s="1"/>
  <c r="T64" s="1"/>
  <c r="T65" s="1"/>
  <c r="T66" s="1"/>
  <c r="T67" s="1"/>
  <c r="T68" s="1"/>
  <c r="T69" s="1"/>
  <c r="T70" s="1"/>
  <c r="T71" s="1"/>
  <c r="T72" s="1"/>
  <c r="T73" s="1"/>
  <c r="T74" s="1"/>
  <c r="T75" s="1"/>
  <c r="T76" s="1"/>
  <c r="T77" s="1"/>
  <c r="T78" s="1"/>
  <c r="T79" s="1"/>
  <c r="T80" s="1"/>
  <c r="T81" s="1"/>
  <c r="T82" s="1"/>
  <c r="T83" s="1"/>
  <c r="T84" s="1"/>
  <c r="T85" s="1"/>
  <c r="T86" s="1"/>
  <c r="T87" s="1"/>
  <c r="T88" s="1"/>
  <c r="T89" s="1"/>
  <c r="T90" s="1"/>
  <c r="T91" s="1"/>
  <c r="T92" s="1"/>
  <c r="T93" s="1"/>
  <c r="T94" s="1"/>
  <c r="T95" s="1"/>
  <c r="T96" s="1"/>
  <c r="T97" s="1"/>
  <c r="T98" s="1"/>
  <c r="T99" s="1"/>
  <c r="T100" s="1"/>
  <c r="T101" s="1"/>
  <c r="T102" s="1"/>
  <c r="T103" s="1"/>
  <c r="T104" s="1"/>
  <c r="T105" s="1"/>
  <c r="T106" s="1"/>
  <c r="T7"/>
  <c r="T8" s="1"/>
  <c r="T9" s="1"/>
  <c r="T10" s="1"/>
  <c r="T11" s="1"/>
  <c r="T12" s="1"/>
  <c r="T13" s="1"/>
  <c r="T14" s="1"/>
  <c r="T15" s="1"/>
  <c r="T16" s="1"/>
  <c r="T17" s="1"/>
  <c r="T18" s="1"/>
  <c r="T19" s="1"/>
  <c r="T20" s="1"/>
  <c r="T21" s="1"/>
  <c r="T22" s="1"/>
  <c r="T23" s="1"/>
  <c r="T24" s="1"/>
  <c r="T25" s="1"/>
  <c r="T26" s="1"/>
  <c r="T27" s="1"/>
  <c r="H44"/>
  <c r="H20" l="1"/>
  <c r="D32"/>
  <c r="V44" s="1"/>
  <c r="U44" s="1"/>
  <c r="U6"/>
  <c r="V71" l="1"/>
  <c r="U71" s="1"/>
  <c r="V53"/>
  <c r="U53" s="1"/>
  <c r="V58"/>
  <c r="U58" s="1"/>
  <c r="V10"/>
  <c r="U10" s="1"/>
  <c r="V27"/>
  <c r="U27" s="1"/>
  <c r="V26"/>
  <c r="U26" s="1"/>
  <c r="V25"/>
  <c r="U25" s="1"/>
  <c r="D31"/>
  <c r="D33" s="1"/>
  <c r="V9"/>
  <c r="U9" s="1"/>
  <c r="X39"/>
  <c r="X6"/>
  <c r="V20"/>
  <c r="U20" s="1"/>
  <c r="X44"/>
  <c r="X33"/>
  <c r="X37"/>
  <c r="X34"/>
  <c r="X41"/>
  <c r="X31"/>
  <c r="X45"/>
  <c r="X38"/>
  <c r="X36"/>
  <c r="X35"/>
  <c r="X42"/>
  <c r="X40"/>
  <c r="X43"/>
  <c r="X30"/>
  <c r="X32"/>
  <c r="V6"/>
  <c r="V30"/>
  <c r="U30" s="1"/>
  <c r="V34"/>
  <c r="U34" s="1"/>
  <c r="V38"/>
  <c r="U38" s="1"/>
  <c r="V42"/>
  <c r="U42" s="1"/>
  <c r="V32"/>
  <c r="U32" s="1"/>
  <c r="V40"/>
  <c r="U40" s="1"/>
  <c r="D38"/>
  <c r="Z19" s="1"/>
  <c r="V31"/>
  <c r="U31" s="1"/>
  <c r="V43"/>
  <c r="U43" s="1"/>
  <c r="V33"/>
  <c r="U33" s="1"/>
  <c r="V37"/>
  <c r="U37" s="1"/>
  <c r="V41"/>
  <c r="U41" s="1"/>
  <c r="V36"/>
  <c r="U36" s="1"/>
  <c r="V35"/>
  <c r="U35" s="1"/>
  <c r="V39"/>
  <c r="U39" s="1"/>
  <c r="V23"/>
  <c r="U23" s="1"/>
  <c r="V22"/>
  <c r="U22" s="1"/>
  <c r="V12"/>
  <c r="U12" s="1"/>
  <c r="V21"/>
  <c r="U21" s="1"/>
  <c r="V49"/>
  <c r="U49" s="1"/>
  <c r="V28"/>
  <c r="U28" s="1"/>
  <c r="V106"/>
  <c r="U106" s="1"/>
  <c r="V19"/>
  <c r="U19" s="1"/>
  <c r="V51"/>
  <c r="U51" s="1"/>
  <c r="V7"/>
  <c r="U7" s="1"/>
  <c r="V18"/>
  <c r="U18" s="1"/>
  <c r="V50"/>
  <c r="U50" s="1"/>
  <c r="V8"/>
  <c r="U8" s="1"/>
  <c r="V48"/>
  <c r="U48" s="1"/>
  <c r="V17"/>
  <c r="U17" s="1"/>
  <c r="V45"/>
  <c r="U45" s="1"/>
  <c r="V16"/>
  <c r="U16" s="1"/>
  <c r="V11"/>
  <c r="U11" s="1"/>
  <c r="V55"/>
  <c r="U55" s="1"/>
  <c r="V54"/>
  <c r="U54" s="1"/>
  <c r="V68"/>
  <c r="U68" s="1"/>
  <c r="V15"/>
  <c r="U15" s="1"/>
  <c r="V47"/>
  <c r="U47" s="1"/>
  <c r="V87"/>
  <c r="U87" s="1"/>
  <c r="V14"/>
  <c r="U14" s="1"/>
  <c r="V46"/>
  <c r="U46" s="1"/>
  <c r="V74"/>
  <c r="U74" s="1"/>
  <c r="V24"/>
  <c r="U24" s="1"/>
  <c r="V13"/>
  <c r="U13" s="1"/>
  <c r="V29"/>
  <c r="U29" s="1"/>
  <c r="V61"/>
  <c r="U61" s="1"/>
  <c r="V52"/>
  <c r="U52" s="1"/>
  <c r="V103"/>
  <c r="U103" s="1"/>
  <c r="V90"/>
  <c r="U90" s="1"/>
  <c r="V77"/>
  <c r="U77" s="1"/>
  <c r="V93"/>
  <c r="U93" s="1"/>
  <c r="V80"/>
  <c r="U80" s="1"/>
  <c r="V83"/>
  <c r="U83" s="1"/>
  <c r="V100"/>
  <c r="U100" s="1"/>
  <c r="V86"/>
  <c r="U86" s="1"/>
  <c r="V73"/>
  <c r="U73" s="1"/>
  <c r="V72"/>
  <c r="U72" s="1"/>
  <c r="V63"/>
  <c r="U63" s="1"/>
  <c r="V79"/>
  <c r="U79" s="1"/>
  <c r="V95"/>
  <c r="U95" s="1"/>
  <c r="V84"/>
  <c r="U84" s="1"/>
  <c r="V66"/>
  <c r="U66" s="1"/>
  <c r="V82"/>
  <c r="U82" s="1"/>
  <c r="V98"/>
  <c r="U98" s="1"/>
  <c r="V88"/>
  <c r="U88" s="1"/>
  <c r="V69"/>
  <c r="U69" s="1"/>
  <c r="V85"/>
  <c r="U85" s="1"/>
  <c r="V101"/>
  <c r="U101" s="1"/>
  <c r="V64"/>
  <c r="U64" s="1"/>
  <c r="V104"/>
  <c r="U104" s="1"/>
  <c r="V67"/>
  <c r="U67" s="1"/>
  <c r="V99"/>
  <c r="U99" s="1"/>
  <c r="V70"/>
  <c r="U70" s="1"/>
  <c r="V102"/>
  <c r="U102" s="1"/>
  <c r="V60"/>
  <c r="U60" s="1"/>
  <c r="V96"/>
  <c r="U96" s="1"/>
  <c r="V57"/>
  <c r="U57" s="1"/>
  <c r="V89"/>
  <c r="U89" s="1"/>
  <c r="V105"/>
  <c r="U105" s="1"/>
  <c r="V59"/>
  <c r="U59" s="1"/>
  <c r="V75"/>
  <c r="U75" s="1"/>
  <c r="V91"/>
  <c r="U91" s="1"/>
  <c r="V62"/>
  <c r="U62" s="1"/>
  <c r="V78"/>
  <c r="U78" s="1"/>
  <c r="V94"/>
  <c r="U94" s="1"/>
  <c r="V76"/>
  <c r="U76" s="1"/>
  <c r="V65"/>
  <c r="U65" s="1"/>
  <c r="V81"/>
  <c r="U81" s="1"/>
  <c r="V97"/>
  <c r="U97" s="1"/>
  <c r="V56"/>
  <c r="U56" s="1"/>
  <c r="V92"/>
  <c r="U92" s="1"/>
  <c r="X11"/>
  <c r="X15"/>
  <c r="X19"/>
  <c r="X23"/>
  <c r="X27"/>
  <c r="X47"/>
  <c r="X51"/>
  <c r="X55"/>
  <c r="X59"/>
  <c r="X63"/>
  <c r="X67"/>
  <c r="X71"/>
  <c r="X75"/>
  <c r="X79"/>
  <c r="X83"/>
  <c r="X87"/>
  <c r="X91"/>
  <c r="X95"/>
  <c r="X99"/>
  <c r="X103"/>
  <c r="X7"/>
  <c r="X66"/>
  <c r="X78"/>
  <c r="X82"/>
  <c r="X90"/>
  <c r="X98"/>
  <c r="X106"/>
  <c r="Z6"/>
  <c r="X9"/>
  <c r="X10"/>
  <c r="X14"/>
  <c r="X18"/>
  <c r="X22"/>
  <c r="X26"/>
  <c r="X46"/>
  <c r="X50"/>
  <c r="X54"/>
  <c r="X58"/>
  <c r="X62"/>
  <c r="X70"/>
  <c r="X74"/>
  <c r="X86"/>
  <c r="X94"/>
  <c r="X102"/>
  <c r="X13"/>
  <c r="X12"/>
  <c r="X21"/>
  <c r="X29"/>
  <c r="X53"/>
  <c r="X61"/>
  <c r="X69"/>
  <c r="X77"/>
  <c r="X85"/>
  <c r="X93"/>
  <c r="X101"/>
  <c r="X8"/>
  <c r="X20"/>
  <c r="X28"/>
  <c r="X52"/>
  <c r="X60"/>
  <c r="X68"/>
  <c r="X76"/>
  <c r="X84"/>
  <c r="X92"/>
  <c r="X100"/>
  <c r="X56"/>
  <c r="X80"/>
  <c r="X96"/>
  <c r="X17"/>
  <c r="X25"/>
  <c r="X49"/>
  <c r="X57"/>
  <c r="X65"/>
  <c r="X73"/>
  <c r="X81"/>
  <c r="X89"/>
  <c r="X97"/>
  <c r="X105"/>
  <c r="X16"/>
  <c r="X24"/>
  <c r="X48"/>
  <c r="X64"/>
  <c r="X72"/>
  <c r="X88"/>
  <c r="X104"/>
  <c r="AB56"/>
  <c r="Z76" l="1"/>
  <c r="Y76" s="1"/>
  <c r="Z50"/>
  <c r="Y50" s="1"/>
  <c r="AB71"/>
  <c r="Z71"/>
  <c r="Y71" s="1"/>
  <c r="AB78"/>
  <c r="D37"/>
  <c r="W6"/>
  <c r="D34"/>
  <c r="Y19"/>
  <c r="Z73"/>
  <c r="Y73" s="1"/>
  <c r="AB100"/>
  <c r="AB103"/>
  <c r="AB89"/>
  <c r="AB77"/>
  <c r="Z48"/>
  <c r="Y48" s="1"/>
  <c r="AB12"/>
  <c r="AB26"/>
  <c r="AB23"/>
  <c r="Z88"/>
  <c r="Y88" s="1"/>
  <c r="Z20"/>
  <c r="Y20" s="1"/>
  <c r="Z23"/>
  <c r="Y23" s="1"/>
  <c r="AB9"/>
  <c r="Z85"/>
  <c r="Y85" s="1"/>
  <c r="Z82"/>
  <c r="Y82" s="1"/>
  <c r="Z103"/>
  <c r="Y103" s="1"/>
  <c r="AB20"/>
  <c r="AB48"/>
  <c r="AB94"/>
  <c r="AB10"/>
  <c r="AB87"/>
  <c r="Z8"/>
  <c r="Y8" s="1"/>
  <c r="Z100"/>
  <c r="Y100" s="1"/>
  <c r="Z53"/>
  <c r="Y53" s="1"/>
  <c r="Z98"/>
  <c r="Y98" s="1"/>
  <c r="Z18"/>
  <c r="Y18" s="1"/>
  <c r="Z25"/>
  <c r="Y25" s="1"/>
  <c r="Z55"/>
  <c r="Y55" s="1"/>
  <c r="AB92"/>
  <c r="AB57"/>
  <c r="AB62"/>
  <c r="AB29"/>
  <c r="AB55"/>
  <c r="Z66"/>
  <c r="Y66" s="1"/>
  <c r="Z105"/>
  <c r="Y105" s="1"/>
  <c r="Z87"/>
  <c r="Y87" s="1"/>
  <c r="AB52"/>
  <c r="AB28"/>
  <c r="AB65"/>
  <c r="AB82"/>
  <c r="AB14"/>
  <c r="AB91"/>
  <c r="Z12"/>
  <c r="Y12" s="1"/>
  <c r="Z52"/>
  <c r="Y52" s="1"/>
  <c r="Z86"/>
  <c r="Y86" s="1"/>
  <c r="Z54"/>
  <c r="Y54" s="1"/>
  <c r="Z22"/>
  <c r="Y22" s="1"/>
  <c r="Z81"/>
  <c r="Y81" s="1"/>
  <c r="Z91"/>
  <c r="Y91" s="1"/>
  <c r="Z59"/>
  <c r="Y59" s="1"/>
  <c r="Z27"/>
  <c r="Y27" s="1"/>
  <c r="Z11"/>
  <c r="Y11" s="1"/>
  <c r="AB8"/>
  <c r="AB105"/>
  <c r="AB102"/>
  <c r="AB54"/>
  <c r="AB13"/>
  <c r="AB47"/>
  <c r="Z28"/>
  <c r="Y28" s="1"/>
  <c r="Z68"/>
  <c r="Y68" s="1"/>
  <c r="Z13"/>
  <c r="Y13" s="1"/>
  <c r="Z90"/>
  <c r="Y90" s="1"/>
  <c r="Z26"/>
  <c r="Y26" s="1"/>
  <c r="Z89"/>
  <c r="Y89" s="1"/>
  <c r="Z95"/>
  <c r="Y95" s="1"/>
  <c r="Z79"/>
  <c r="Y79" s="1"/>
  <c r="Z63"/>
  <c r="Y63" s="1"/>
  <c r="Z47"/>
  <c r="Y47" s="1"/>
  <c r="Z15"/>
  <c r="Y15" s="1"/>
  <c r="AB72"/>
  <c r="AB6"/>
  <c r="AB64"/>
  <c r="AB97"/>
  <c r="AB17"/>
  <c r="AB98"/>
  <c r="AB66"/>
  <c r="AB50"/>
  <c r="AB85"/>
  <c r="AB53"/>
  <c r="AB7"/>
  <c r="AB75"/>
  <c r="AB59"/>
  <c r="AB27"/>
  <c r="AB11"/>
  <c r="Z104"/>
  <c r="Y104" s="1"/>
  <c r="Z24"/>
  <c r="Y24" s="1"/>
  <c r="Z92"/>
  <c r="Y92" s="1"/>
  <c r="Z64"/>
  <c r="Y64" s="1"/>
  <c r="Z93"/>
  <c r="Y93" s="1"/>
  <c r="Z61"/>
  <c r="Y61" s="1"/>
  <c r="Z102"/>
  <c r="Y102" s="1"/>
  <c r="Z70"/>
  <c r="Y70" s="1"/>
  <c r="Z49"/>
  <c r="Y49" s="1"/>
  <c r="Z7"/>
  <c r="Y7" s="1"/>
  <c r="Z75"/>
  <c r="Y75" s="1"/>
  <c r="AB68"/>
  <c r="AB88"/>
  <c r="AB60"/>
  <c r="AB80"/>
  <c r="AB73"/>
  <c r="AB25"/>
  <c r="AB86"/>
  <c r="AB70"/>
  <c r="AB18"/>
  <c r="AB93"/>
  <c r="AB61"/>
  <c r="AB95"/>
  <c r="AB79"/>
  <c r="AB63"/>
  <c r="AB15"/>
  <c r="Z56"/>
  <c r="Y56" s="1"/>
  <c r="Z80"/>
  <c r="Y80" s="1"/>
  <c r="Z101"/>
  <c r="Y101" s="1"/>
  <c r="Z69"/>
  <c r="Y69" s="1"/>
  <c r="Z106"/>
  <c r="Y106" s="1"/>
  <c r="Z74"/>
  <c r="Y74" s="1"/>
  <c r="Z58"/>
  <c r="Y58" s="1"/>
  <c r="Z10"/>
  <c r="Y10" s="1"/>
  <c r="Z57"/>
  <c r="Y57" s="1"/>
  <c r="Z9"/>
  <c r="Y9" s="1"/>
  <c r="AB84"/>
  <c r="AB104"/>
  <c r="AB24"/>
  <c r="AB76"/>
  <c r="AB96"/>
  <c r="AB16"/>
  <c r="AB81"/>
  <c r="AB49"/>
  <c r="AB106"/>
  <c r="AB90"/>
  <c r="AB74"/>
  <c r="AB58"/>
  <c r="AB22"/>
  <c r="AB101"/>
  <c r="AB69"/>
  <c r="AB21"/>
  <c r="AB99"/>
  <c r="AB83"/>
  <c r="AB67"/>
  <c r="AB51"/>
  <c r="AB19"/>
  <c r="Z72"/>
  <c r="Y72" s="1"/>
  <c r="Z60"/>
  <c r="Y60" s="1"/>
  <c r="Z96"/>
  <c r="Y96" s="1"/>
  <c r="Z16"/>
  <c r="Y16" s="1"/>
  <c r="Z84"/>
  <c r="Y84" s="1"/>
  <c r="Z77"/>
  <c r="Y77" s="1"/>
  <c r="Z21"/>
  <c r="Y21" s="1"/>
  <c r="Z94"/>
  <c r="Y94" s="1"/>
  <c r="Z78"/>
  <c r="Y78" s="1"/>
  <c r="Z62"/>
  <c r="Y62" s="1"/>
  <c r="Z46"/>
  <c r="Y46" s="1"/>
  <c r="Z14"/>
  <c r="Y14" s="1"/>
  <c r="Z97"/>
  <c r="Y97" s="1"/>
  <c r="Z65"/>
  <c r="Y65" s="1"/>
  <c r="Z17"/>
  <c r="Y17" s="1"/>
  <c r="Z99"/>
  <c r="Y99" s="1"/>
  <c r="Z83"/>
  <c r="Y83" s="1"/>
  <c r="Z67"/>
  <c r="Y67" s="1"/>
  <c r="Z51"/>
  <c r="Y51" s="1"/>
  <c r="AB32"/>
  <c r="AB36"/>
  <c r="AB40"/>
  <c r="AB44"/>
  <c r="Z30"/>
  <c r="Y30" s="1"/>
  <c r="Z34"/>
  <c r="Y34" s="1"/>
  <c r="Z38"/>
  <c r="Y38" s="1"/>
  <c r="Z42"/>
  <c r="Y42" s="1"/>
  <c r="AB30"/>
  <c r="AB34"/>
  <c r="AB42"/>
  <c r="Z32"/>
  <c r="Y32" s="1"/>
  <c r="Z40"/>
  <c r="Y40" s="1"/>
  <c r="AB33"/>
  <c r="AB37"/>
  <c r="AB45"/>
  <c r="Z35"/>
  <c r="Y35" s="1"/>
  <c r="Z43"/>
  <c r="Y43" s="1"/>
  <c r="AB31"/>
  <c r="AB35"/>
  <c r="AB39"/>
  <c r="AB43"/>
  <c r="Z29"/>
  <c r="Y29" s="1"/>
  <c r="Z33"/>
  <c r="Y33" s="1"/>
  <c r="Z37"/>
  <c r="Y37" s="1"/>
  <c r="Z41"/>
  <c r="Y41" s="1"/>
  <c r="Z45"/>
  <c r="Y45" s="1"/>
  <c r="AB38"/>
  <c r="AB46"/>
  <c r="Z36"/>
  <c r="Y36" s="1"/>
  <c r="Z44"/>
  <c r="Y44" s="1"/>
  <c r="AB41"/>
  <c r="Z31"/>
  <c r="Y31" s="1"/>
  <c r="Z39"/>
  <c r="Y39" s="1"/>
  <c r="AA21" l="1"/>
  <c r="D39"/>
  <c r="H16" s="1"/>
  <c r="W72"/>
  <c r="D36"/>
  <c r="W49"/>
  <c r="W80"/>
  <c r="W62"/>
  <c r="W99"/>
  <c r="W75"/>
  <c r="W51"/>
  <c r="W97"/>
  <c r="W30"/>
  <c r="W86"/>
  <c r="W32"/>
  <c r="W105"/>
  <c r="AA41"/>
  <c r="AA62"/>
  <c r="AA102"/>
  <c r="W95"/>
  <c r="W90"/>
  <c r="W8"/>
  <c r="AA88"/>
  <c r="AA90"/>
  <c r="W67"/>
  <c r="W33"/>
  <c r="W22"/>
  <c r="W48"/>
  <c r="W43"/>
  <c r="W73"/>
  <c r="W88"/>
  <c r="W79"/>
  <c r="W50"/>
  <c r="W58"/>
  <c r="W41"/>
  <c r="W56"/>
  <c r="W15"/>
  <c r="W61"/>
  <c r="W76"/>
  <c r="W27"/>
  <c r="AA19"/>
  <c r="W35"/>
  <c r="W34"/>
  <c r="W65"/>
  <c r="W16"/>
  <c r="W96"/>
  <c r="W7"/>
  <c r="W24"/>
  <c r="W29"/>
  <c r="W60"/>
  <c r="W104"/>
  <c r="AA85"/>
  <c r="AA35"/>
  <c r="AA87"/>
  <c r="AA92"/>
  <c r="AA39"/>
  <c r="AA104"/>
  <c r="AA63"/>
  <c r="AA6"/>
  <c r="AA37"/>
  <c r="AA49"/>
  <c r="AA93"/>
  <c r="AA96"/>
  <c r="AA80"/>
  <c r="AA75"/>
  <c r="AA44"/>
  <c r="AA66"/>
  <c r="AA77"/>
  <c r="AA99"/>
  <c r="AA27"/>
  <c r="AA91"/>
  <c r="AA65"/>
  <c r="AA15"/>
  <c r="AA105"/>
  <c r="AA28"/>
  <c r="AA48"/>
  <c r="W63"/>
  <c r="W13"/>
  <c r="W93"/>
  <c r="W44"/>
  <c r="W66"/>
  <c r="W11"/>
  <c r="W38"/>
  <c r="AA8"/>
  <c r="AA98"/>
  <c r="AA16"/>
  <c r="AA24"/>
  <c r="AA97"/>
  <c r="AA22"/>
  <c r="AA42"/>
  <c r="AA36"/>
  <c r="AA101"/>
  <c r="AA29"/>
  <c r="AA71"/>
  <c r="AA60"/>
  <c r="AA51"/>
  <c r="AA78"/>
  <c r="AA40"/>
  <c r="AA64"/>
  <c r="AA20"/>
  <c r="AA57"/>
  <c r="AA79"/>
  <c r="AA106"/>
  <c r="W83"/>
  <c r="W17"/>
  <c r="W81"/>
  <c r="W94"/>
  <c r="W64"/>
  <c r="W82"/>
  <c r="W9"/>
  <c r="W78"/>
  <c r="W54"/>
  <c r="W31"/>
  <c r="W70"/>
  <c r="W77"/>
  <c r="W12"/>
  <c r="W18"/>
  <c r="W25"/>
  <c r="W19"/>
  <c r="AA43"/>
  <c r="AA72"/>
  <c r="AA14"/>
  <c r="AA34"/>
  <c r="AA17"/>
  <c r="AA61"/>
  <c r="AA26"/>
  <c r="AA83"/>
  <c r="AA46"/>
  <c r="AA11"/>
  <c r="AA100"/>
  <c r="AA59"/>
  <c r="AA86"/>
  <c r="AA9"/>
  <c r="AA55"/>
  <c r="AA82"/>
  <c r="AA25"/>
  <c r="AA89"/>
  <c r="AA47"/>
  <c r="AA12"/>
  <c r="AA74"/>
  <c r="AA13"/>
  <c r="AA56"/>
  <c r="AA69"/>
  <c r="AA70"/>
  <c r="AA53"/>
  <c r="AA18"/>
  <c r="AA38"/>
  <c r="AA68"/>
  <c r="AA81"/>
  <c r="AA103"/>
  <c r="AA33"/>
  <c r="AA45"/>
  <c r="AA10"/>
  <c r="AA67"/>
  <c r="AA30"/>
  <c r="AA94"/>
  <c r="AA32"/>
  <c r="AA76"/>
  <c r="AA54"/>
  <c r="AA52"/>
  <c r="AA7"/>
  <c r="AA50"/>
  <c r="AA84"/>
  <c r="AA73"/>
  <c r="AA31"/>
  <c r="AA95"/>
  <c r="AA58"/>
  <c r="AA23"/>
  <c r="W91"/>
  <c r="W89"/>
  <c r="Y6"/>
  <c r="W39"/>
  <c r="W71"/>
  <c r="W103"/>
  <c r="W98"/>
  <c r="W37"/>
  <c r="W69"/>
  <c r="W101"/>
  <c r="W74"/>
  <c r="W20"/>
  <c r="W52"/>
  <c r="W84"/>
  <c r="W46"/>
  <c r="H15"/>
  <c r="W23"/>
  <c r="W55"/>
  <c r="W87"/>
  <c r="W42"/>
  <c r="W21"/>
  <c r="W53"/>
  <c r="W85"/>
  <c r="W26"/>
  <c r="W106"/>
  <c r="W36"/>
  <c r="W68"/>
  <c r="W100"/>
  <c r="W102"/>
  <c r="W47"/>
  <c r="W14"/>
  <c r="W45"/>
  <c r="W10"/>
  <c r="W28"/>
  <c r="W92"/>
  <c r="W59"/>
  <c r="W57"/>
  <c r="W40"/>
  <c r="H17" l="1"/>
  <c r="H32" s="1"/>
  <c r="H35" s="1"/>
  <c r="H18" l="1"/>
</calcChain>
</file>

<file path=xl/sharedStrings.xml><?xml version="1.0" encoding="utf-8"?>
<sst xmlns="http://schemas.openxmlformats.org/spreadsheetml/2006/main" count="62" uniqueCount="56">
  <si>
    <t>Number of moles of gas in engine</t>
  </si>
  <si>
    <t>Input parameters</t>
  </si>
  <si>
    <t>Outputs</t>
  </si>
  <si>
    <t>Efficiency (work done / heat input)</t>
  </si>
  <si>
    <t>Theoretical efficiency</t>
  </si>
  <si>
    <t>p1</t>
  </si>
  <si>
    <t>V1</t>
  </si>
  <si>
    <t>p2</t>
  </si>
  <si>
    <t>V2</t>
  </si>
  <si>
    <t>p3</t>
  </si>
  <si>
    <t>V3</t>
  </si>
  <si>
    <t>p4</t>
  </si>
  <si>
    <t>V4</t>
  </si>
  <si>
    <t>Note all temperatures incorporated into calculations</t>
  </si>
  <si>
    <t>Molar mass of gas /gmol^-1</t>
  </si>
  <si>
    <t>Degrees of freedom of molecular motion</t>
  </si>
  <si>
    <t>Ratio of specific heats gamma</t>
  </si>
  <si>
    <t>Total work done by gas on surroundings /kJ</t>
  </si>
  <si>
    <t>p</t>
  </si>
  <si>
    <t>V</t>
  </si>
  <si>
    <t>Adiabatic expansion</t>
  </si>
  <si>
    <t>Adiabatic compression</t>
  </si>
  <si>
    <t>1 to 2</t>
  </si>
  <si>
    <t>2 to 3</t>
  </si>
  <si>
    <t>3 to 4</t>
  </si>
  <si>
    <t>4 to 1</t>
  </si>
  <si>
    <t>Dr A. French. September 2017</t>
  </si>
  <si>
    <t>Isochoric cooling</t>
  </si>
  <si>
    <t>Heat output during isochoric cooling /kJ</t>
  </si>
  <si>
    <t>T1</t>
  </si>
  <si>
    <t>T2</t>
  </si>
  <si>
    <t>T3</t>
  </si>
  <si>
    <t>T4</t>
  </si>
  <si>
    <t>Pressure, volume, temperature coordinates of heat cycle</t>
  </si>
  <si>
    <t>Constant volume specific heat capacity /Jkg^-1K^-1</t>
  </si>
  <si>
    <t>Constant pressure specific heat capacity /Jkg^-1K^-1</t>
  </si>
  <si>
    <t>Temperature T1 of air draw into piston /Celsius</t>
  </si>
  <si>
    <t>Low pressure state p1 /atm</t>
  </si>
  <si>
    <t>V or p diff fraction</t>
  </si>
  <si>
    <t>Engine RPM</t>
  </si>
  <si>
    <t>Power output /kW</t>
  </si>
  <si>
    <t>Diesel Cycle model</t>
  </si>
  <si>
    <t>Isobaric heating</t>
  </si>
  <si>
    <t>Heat input during isobaric heating /kJ</t>
  </si>
  <si>
    <t xml:space="preserve">will be converted to Kelvin first </t>
  </si>
  <si>
    <t>- i.e. add 273 to Celsius number.</t>
  </si>
  <si>
    <t>Number of cylinders</t>
  </si>
  <si>
    <t>Total power output /kW</t>
  </si>
  <si>
    <t>Note the Wärtsilä-Sulzer RTA96-C engine is perhaps more powerful, producing 80,080kW from it's 14 cylinders, at 120RPM</t>
  </si>
  <si>
    <t>Single cylinder power output</t>
  </si>
  <si>
    <t>Note real petrol engines have an efficiency of more like 20%, whereas diesels can be</t>
  </si>
  <si>
    <t>up to 40%. In other words, significant losses!</t>
  </si>
  <si>
    <t>Volume V1 of uncompressed gas /litres</t>
  </si>
  <si>
    <t>Volume V2 of compressed gas /litres</t>
  </si>
  <si>
    <t>Volume V3 of compressed gas after isobaric heating /litres</t>
  </si>
  <si>
    <t>Note all pressures are quoted in atmospheres. 1atm = 101,325 Pa. Volumes in litres, T in K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</si>
</sst>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4" borderId="0" xfId="0" applyFill="1"/>
    <xf numFmtId="0" fontId="2" fillId="0" borderId="0" xfId="0" applyFont="1"/>
    <xf numFmtId="164" fontId="0" fillId="3" borderId="1" xfId="0" applyNumberFormat="1" applyFill="1" applyBorder="1"/>
    <xf numFmtId="0" fontId="1" fillId="0" borderId="1" xfId="0" applyFont="1" applyBorder="1"/>
    <xf numFmtId="164" fontId="0" fillId="0" borderId="1" xfId="0" applyNumberFormat="1" applyBorder="1"/>
    <xf numFmtId="0" fontId="1" fillId="0" borderId="0" xfId="0" applyFont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0" fillId="3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 applyBorder="1"/>
    <xf numFmtId="0" fontId="0" fillId="0" borderId="1" xfId="0" applyFill="1" applyBorder="1"/>
    <xf numFmtId="0" fontId="2" fillId="0" borderId="0" xfId="0" applyFont="1" applyFill="1" applyBorder="1"/>
    <xf numFmtId="0" fontId="3" fillId="0" borderId="2" xfId="0" applyFont="1" applyFill="1" applyBorder="1"/>
    <xf numFmtId="20" fontId="0" fillId="0" borderId="0" xfId="0" applyNumberFormat="1"/>
    <xf numFmtId="1" fontId="0" fillId="2" borderId="1" xfId="0" applyNumberFormat="1" applyFill="1" applyBorder="1"/>
    <xf numFmtId="1" fontId="0" fillId="3" borderId="1" xfId="0" applyNumberFormat="1" applyFill="1" applyBorder="1"/>
    <xf numFmtId="3" fontId="0" fillId="3" borderId="1" xfId="0" applyNumberFormat="1" applyFill="1" applyBorder="1"/>
    <xf numFmtId="165" fontId="0" fillId="3" borderId="1" xfId="0" applyNumberFormat="1" applyFill="1" applyBorder="1"/>
    <xf numFmtId="2" fontId="0" fillId="2" borderId="1" xfId="0" applyNumberFormat="1" applyFill="1" applyBorder="1"/>
    <xf numFmtId="0" fontId="0" fillId="0" borderId="0" xfId="0" applyAlignment="1">
      <alignment vertical="top" wrapText="1"/>
    </xf>
    <xf numFmtId="0" fontId="0" fillId="0" borderId="1" xfId="0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164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000" baseline="0"/>
              <a:t>Diesel Cycle</a:t>
            </a:r>
            <a:endParaRPr lang="en-GB" sz="10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1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Diesel!$D$29</c:f>
              <c:numCache>
                <c:formatCode>0</c:formatCode>
                <c:ptCount val="1"/>
                <c:pt idx="0">
                  <c:v>1</c:v>
                </c:pt>
              </c:numCache>
            </c:numRef>
          </c:xVal>
          <c:yVal>
            <c:numRef>
              <c:f>Diesel!$D$28</c:f>
              <c:numCache>
                <c:formatCode>0.0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2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noFill/>
              </a:ln>
            </c:spPr>
          </c:marker>
          <c:xVal>
            <c:numRef>
              <c:f>Diesel!$D$32</c:f>
              <c:numCache>
                <c:formatCode>0.0</c:formatCode>
                <c:ptCount val="1"/>
                <c:pt idx="0">
                  <c:v>0.32</c:v>
                </c:pt>
              </c:numCache>
            </c:numRef>
          </c:xVal>
          <c:yVal>
            <c:numRef>
              <c:f>Diesel!$D$31</c:f>
              <c:numCache>
                <c:formatCode>0.0</c:formatCode>
                <c:ptCount val="1"/>
                <c:pt idx="0">
                  <c:v>6.679593541705847</c:v>
                </c:pt>
              </c:numCache>
            </c:numRef>
          </c:yVal>
        </c:ser>
        <c:ser>
          <c:idx val="2"/>
          <c:order val="2"/>
          <c:tx>
            <c:v>3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2"/>
              </a:solidFill>
              <a:ln>
                <a:noFill/>
              </a:ln>
            </c:spPr>
          </c:marker>
          <c:xVal>
            <c:numRef>
              <c:f>Diesel!$D$35</c:f>
              <c:numCache>
                <c:formatCode>0.0</c:formatCode>
                <c:ptCount val="1"/>
                <c:pt idx="0">
                  <c:v>0.5</c:v>
                </c:pt>
              </c:numCache>
            </c:numRef>
          </c:xVal>
          <c:yVal>
            <c:numRef>
              <c:f>Diesel!$D$34</c:f>
              <c:numCache>
                <c:formatCode>0.0</c:formatCode>
                <c:ptCount val="1"/>
                <c:pt idx="0">
                  <c:v>6.679593541705847</c:v>
                </c:pt>
              </c:numCache>
            </c:numRef>
          </c:yVal>
        </c:ser>
        <c:ser>
          <c:idx val="3"/>
          <c:order val="3"/>
          <c:tx>
            <c:v>4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Diesel!$D$38</c:f>
              <c:numCache>
                <c:formatCode>0.0</c:formatCode>
                <c:ptCount val="1"/>
                <c:pt idx="0">
                  <c:v>1</c:v>
                </c:pt>
              </c:numCache>
            </c:numRef>
          </c:xVal>
          <c:yVal>
            <c:numRef>
              <c:f>Diesel!$D$37</c:f>
              <c:numCache>
                <c:formatCode>0.0</c:formatCode>
                <c:ptCount val="1"/>
                <c:pt idx="0">
                  <c:v>2.1039401269842615</c:v>
                </c:pt>
              </c:numCache>
            </c:numRef>
          </c:yVal>
        </c:ser>
        <c:ser>
          <c:idx val="4"/>
          <c:order val="4"/>
          <c:tx>
            <c:v>Adiabatic compression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Diesel!$V$6:$V$106</c:f>
              <c:numCache>
                <c:formatCode>0.000</c:formatCode>
                <c:ptCount val="101"/>
                <c:pt idx="0">
                  <c:v>1</c:v>
                </c:pt>
                <c:pt idx="1">
                  <c:v>0.99319999999999997</c:v>
                </c:pt>
                <c:pt idx="2">
                  <c:v>0.98640000000000005</c:v>
                </c:pt>
                <c:pt idx="3">
                  <c:v>0.97960000000000003</c:v>
                </c:pt>
                <c:pt idx="4">
                  <c:v>0.9728</c:v>
                </c:pt>
                <c:pt idx="5">
                  <c:v>0.96599999999999997</c:v>
                </c:pt>
                <c:pt idx="6">
                  <c:v>0.95920000000000005</c:v>
                </c:pt>
                <c:pt idx="7">
                  <c:v>0.95240000000000002</c:v>
                </c:pt>
                <c:pt idx="8">
                  <c:v>0.9456</c:v>
                </c:pt>
                <c:pt idx="9">
                  <c:v>0.93879999999999997</c:v>
                </c:pt>
                <c:pt idx="10">
                  <c:v>0.93200000000000005</c:v>
                </c:pt>
                <c:pt idx="11">
                  <c:v>0.92520000000000002</c:v>
                </c:pt>
                <c:pt idx="12">
                  <c:v>0.91839999999999999</c:v>
                </c:pt>
                <c:pt idx="13">
                  <c:v>0.91159999999999997</c:v>
                </c:pt>
                <c:pt idx="14">
                  <c:v>0.90480000000000005</c:v>
                </c:pt>
                <c:pt idx="15">
                  <c:v>0.89800000000000002</c:v>
                </c:pt>
                <c:pt idx="16">
                  <c:v>0.89119999999999999</c:v>
                </c:pt>
                <c:pt idx="17">
                  <c:v>0.88439999999999996</c:v>
                </c:pt>
                <c:pt idx="18">
                  <c:v>0.87759999999999994</c:v>
                </c:pt>
                <c:pt idx="19">
                  <c:v>0.87080000000000002</c:v>
                </c:pt>
                <c:pt idx="20">
                  <c:v>0.86399999999999999</c:v>
                </c:pt>
                <c:pt idx="21">
                  <c:v>0.85719999999999996</c:v>
                </c:pt>
                <c:pt idx="22">
                  <c:v>0.85039999999999993</c:v>
                </c:pt>
                <c:pt idx="23">
                  <c:v>0.84359999999999991</c:v>
                </c:pt>
                <c:pt idx="24">
                  <c:v>0.83679999999999999</c:v>
                </c:pt>
                <c:pt idx="25">
                  <c:v>0.83</c:v>
                </c:pt>
                <c:pt idx="26">
                  <c:v>0.82319999999999993</c:v>
                </c:pt>
                <c:pt idx="27">
                  <c:v>0.81640000000000001</c:v>
                </c:pt>
                <c:pt idx="28">
                  <c:v>0.80959999999999999</c:v>
                </c:pt>
                <c:pt idx="29">
                  <c:v>0.80279999999999996</c:v>
                </c:pt>
                <c:pt idx="30">
                  <c:v>0.79599999999999993</c:v>
                </c:pt>
                <c:pt idx="31">
                  <c:v>0.7891999999999999</c:v>
                </c:pt>
                <c:pt idx="32">
                  <c:v>0.78239999999999998</c:v>
                </c:pt>
                <c:pt idx="33">
                  <c:v>0.77559999999999996</c:v>
                </c:pt>
                <c:pt idx="34">
                  <c:v>0.76879999999999993</c:v>
                </c:pt>
                <c:pt idx="35">
                  <c:v>0.7619999999999999</c:v>
                </c:pt>
                <c:pt idx="36">
                  <c:v>0.75519999999999987</c:v>
                </c:pt>
                <c:pt idx="37">
                  <c:v>0.74839999999999995</c:v>
                </c:pt>
                <c:pt idx="38">
                  <c:v>0.74159999999999993</c:v>
                </c:pt>
                <c:pt idx="39">
                  <c:v>0.7347999999999999</c:v>
                </c:pt>
                <c:pt idx="40">
                  <c:v>0.72799999999999987</c:v>
                </c:pt>
                <c:pt idx="41">
                  <c:v>0.72119999999999984</c:v>
                </c:pt>
                <c:pt idx="42">
                  <c:v>0.71439999999999992</c:v>
                </c:pt>
                <c:pt idx="43">
                  <c:v>0.7075999999999999</c:v>
                </c:pt>
                <c:pt idx="44">
                  <c:v>0.70079999999999987</c:v>
                </c:pt>
                <c:pt idx="45">
                  <c:v>0.69399999999999995</c:v>
                </c:pt>
                <c:pt idx="46">
                  <c:v>0.68719999999999981</c:v>
                </c:pt>
                <c:pt idx="47">
                  <c:v>0.68039999999999989</c:v>
                </c:pt>
                <c:pt idx="48">
                  <c:v>0.67359999999999987</c:v>
                </c:pt>
                <c:pt idx="49">
                  <c:v>0.66679999999999984</c:v>
                </c:pt>
                <c:pt idx="50">
                  <c:v>0.65999999999999992</c:v>
                </c:pt>
                <c:pt idx="51">
                  <c:v>0.65319999999999989</c:v>
                </c:pt>
                <c:pt idx="52">
                  <c:v>0.64639999999999986</c:v>
                </c:pt>
                <c:pt idx="53">
                  <c:v>0.63959999999999995</c:v>
                </c:pt>
                <c:pt idx="54">
                  <c:v>0.63279999999999981</c:v>
                </c:pt>
                <c:pt idx="55">
                  <c:v>0.62599999999999989</c:v>
                </c:pt>
                <c:pt idx="56">
                  <c:v>0.61919999999999986</c:v>
                </c:pt>
                <c:pt idx="57">
                  <c:v>0.61239999999999983</c:v>
                </c:pt>
                <c:pt idx="58">
                  <c:v>0.60559999999999992</c:v>
                </c:pt>
                <c:pt idx="59">
                  <c:v>0.59879999999999978</c:v>
                </c:pt>
                <c:pt idx="60">
                  <c:v>0.59199999999999986</c:v>
                </c:pt>
                <c:pt idx="61">
                  <c:v>0.58519999999999983</c:v>
                </c:pt>
                <c:pt idx="62">
                  <c:v>0.5783999999999998</c:v>
                </c:pt>
                <c:pt idx="63">
                  <c:v>0.57159999999999989</c:v>
                </c:pt>
                <c:pt idx="64">
                  <c:v>0.56479999999999975</c:v>
                </c:pt>
                <c:pt idx="65">
                  <c:v>0.55799999999999983</c:v>
                </c:pt>
                <c:pt idx="66">
                  <c:v>0.5511999999999998</c:v>
                </c:pt>
                <c:pt idx="67">
                  <c:v>0.54439999999999977</c:v>
                </c:pt>
                <c:pt idx="68">
                  <c:v>0.53759999999999986</c:v>
                </c:pt>
                <c:pt idx="69">
                  <c:v>0.53079999999999972</c:v>
                </c:pt>
                <c:pt idx="70">
                  <c:v>0.5239999999999998</c:v>
                </c:pt>
                <c:pt idx="71">
                  <c:v>0.51719999999999977</c:v>
                </c:pt>
                <c:pt idx="72">
                  <c:v>0.51039999999999974</c:v>
                </c:pt>
                <c:pt idx="73">
                  <c:v>0.50359999999999983</c:v>
                </c:pt>
                <c:pt idx="74">
                  <c:v>0.4967999999999998</c:v>
                </c:pt>
                <c:pt idx="75">
                  <c:v>0.48999999999999977</c:v>
                </c:pt>
                <c:pt idx="76">
                  <c:v>0.48319999999999974</c:v>
                </c:pt>
                <c:pt idx="77">
                  <c:v>0.47639999999999971</c:v>
                </c:pt>
                <c:pt idx="78">
                  <c:v>0.46959999999999968</c:v>
                </c:pt>
                <c:pt idx="79">
                  <c:v>0.46279999999999977</c:v>
                </c:pt>
                <c:pt idx="80">
                  <c:v>0.45599999999999974</c:v>
                </c:pt>
                <c:pt idx="81">
                  <c:v>0.44919999999999971</c:v>
                </c:pt>
                <c:pt idx="82">
                  <c:v>0.44239999999999968</c:v>
                </c:pt>
                <c:pt idx="83">
                  <c:v>0.43559999999999965</c:v>
                </c:pt>
                <c:pt idx="84">
                  <c:v>0.42879999999999974</c:v>
                </c:pt>
                <c:pt idx="85">
                  <c:v>0.42199999999999971</c:v>
                </c:pt>
                <c:pt idx="86">
                  <c:v>0.41519999999999968</c:v>
                </c:pt>
                <c:pt idx="87">
                  <c:v>0.40839999999999965</c:v>
                </c:pt>
                <c:pt idx="88">
                  <c:v>0.40159999999999962</c:v>
                </c:pt>
                <c:pt idx="89">
                  <c:v>0.39479999999999971</c:v>
                </c:pt>
                <c:pt idx="90">
                  <c:v>0.38799999999999968</c:v>
                </c:pt>
                <c:pt idx="91">
                  <c:v>0.38119999999999965</c:v>
                </c:pt>
                <c:pt idx="92">
                  <c:v>0.37439999999999962</c:v>
                </c:pt>
                <c:pt idx="93">
                  <c:v>0.36759999999999959</c:v>
                </c:pt>
                <c:pt idx="94">
                  <c:v>0.36079999999999968</c:v>
                </c:pt>
                <c:pt idx="95">
                  <c:v>0.35399999999999965</c:v>
                </c:pt>
                <c:pt idx="96">
                  <c:v>0.34719999999999962</c:v>
                </c:pt>
                <c:pt idx="97">
                  <c:v>0.34039999999999959</c:v>
                </c:pt>
                <c:pt idx="98">
                  <c:v>0.33359999999999967</c:v>
                </c:pt>
                <c:pt idx="99">
                  <c:v>0.32679999999999965</c:v>
                </c:pt>
                <c:pt idx="100">
                  <c:v>0.31999999999999962</c:v>
                </c:pt>
              </c:numCache>
            </c:numRef>
          </c:xVal>
          <c:yVal>
            <c:numRef>
              <c:f>Diesel!$U$6:$U$106</c:f>
              <c:numCache>
                <c:formatCode>0.000</c:formatCode>
                <c:ptCount val="101"/>
                <c:pt idx="0">
                  <c:v>1</c:v>
                </c:pt>
                <c:pt idx="1">
                  <c:v>1.0114369497295086</c:v>
                </c:pt>
                <c:pt idx="2">
                  <c:v>1.0230846310907782</c:v>
                </c:pt>
                <c:pt idx="3">
                  <c:v>1.0349484201174763</c:v>
                </c:pt>
                <c:pt idx="4">
                  <c:v>1.0470338686196878</c:v>
                </c:pt>
                <c:pt idx="5">
                  <c:v>1.0593467112119301</c:v>
                </c:pt>
                <c:pt idx="6">
                  <c:v>1.0718928726740957</c:v>
                </c:pt>
                <c:pt idx="7">
                  <c:v>1.0846784756636043</c:v>
                </c:pt>
                <c:pt idx="8">
                  <c:v>1.0977098487981609</c:v>
                </c:pt>
                <c:pt idx="9">
                  <c:v>1.1109935351297573</c:v>
                </c:pt>
                <c:pt idx="10">
                  <c:v>1.1245363010318519</c:v>
                </c:pt>
                <c:pt idx="11">
                  <c:v>1.1383451455230675</c:v>
                </c:pt>
                <c:pt idx="12">
                  <c:v>1.1524273100522457</c:v>
                </c:pt>
                <c:pt idx="13">
                  <c:v>1.1667902887713064</c:v>
                </c:pt>
                <c:pt idx="14">
                  <c:v>1.181441839324094</c:v>
                </c:pt>
                <c:pt idx="15">
                  <c:v>1.1963899941812342</c:v>
                </c:pt>
                <c:pt idx="16">
                  <c:v>1.2116430725530269</c:v>
                </c:pt>
                <c:pt idx="17">
                  <c:v>1.2272096929145333</c:v>
                </c:pt>
                <c:pt idx="18">
                  <c:v>1.2430987861793208</c:v>
                </c:pt>
                <c:pt idx="19">
                  <c:v>1.2593196095607928</c:v>
                </c:pt>
                <c:pt idx="20">
                  <c:v>1.2758817611627118</c:v>
                </c:pt>
                <c:pt idx="21">
                  <c:v>1.2927951953433663</c:v>
                </c:pt>
                <c:pt idx="22">
                  <c:v>1.3100702389009447</c:v>
                </c:pt>
                <c:pt idx="23">
                  <c:v>1.3277176081309987</c:v>
                </c:pt>
                <c:pt idx="24">
                  <c:v>1.3457484268104689</c:v>
                </c:pt>
                <c:pt idx="25">
                  <c:v>1.364174245166639</c:v>
                </c:pt>
                <c:pt idx="26">
                  <c:v>1.3830070598935498</c:v>
                </c:pt>
                <c:pt idx="27">
                  <c:v>1.4022593352829615</c:v>
                </c:pt>
                <c:pt idx="28">
                  <c:v>1.4219440255418219</c:v>
                </c:pt>
                <c:pt idx="29">
                  <c:v>1.4420745983735097</c:v>
                </c:pt>
                <c:pt idx="30">
                  <c:v>1.4626650599058606</c:v>
                </c:pt>
                <c:pt idx="31">
                  <c:v>1.4837299810551892</c:v>
                </c:pt>
                <c:pt idx="32">
                  <c:v>1.5052845254222722</c:v>
                </c:pt>
                <c:pt idx="33">
                  <c:v>1.5273444788235591</c:v>
                </c:pt>
                <c:pt idx="34">
                  <c:v>1.549926280568821</c:v>
                </c:pt>
                <c:pt idx="35">
                  <c:v>1.5730470566050825</c:v>
                </c:pt>
                <c:pt idx="36">
                  <c:v>1.5967246546560412</c:v>
                </c:pt>
                <c:pt idx="37">
                  <c:v>1.6209776814964096</c:v>
                </c:pt>
                <c:pt idx="38">
                  <c:v>1.6458255425117054</c:v>
                </c:pt>
                <c:pt idx="39">
                  <c:v>1.6712884837061406</c:v>
                </c:pt>
                <c:pt idx="40">
                  <c:v>1.6973876363344615</c:v>
                </c:pt>
                <c:pt idx="41">
                  <c:v>1.7241450643480087</c:v>
                </c:pt>
                <c:pt idx="42">
                  <c:v>1.7515838148610048</c:v>
                </c:pt>
                <c:pt idx="43">
                  <c:v>1.7797279718603025</c:v>
                </c:pt>
                <c:pt idx="44">
                  <c:v>1.8086027134006362</c:v>
                </c:pt>
                <c:pt idx="45">
                  <c:v>1.8382343725480741</c:v>
                </c:pt>
                <c:pt idx="46">
                  <c:v>1.8686505023569357</c:v>
                </c:pt>
                <c:pt idx="47">
                  <c:v>1.8998799451902424</c:v>
                </c:pt>
                <c:pt idx="48">
                  <c:v>1.9319529067210031</c:v>
                </c:pt>
                <c:pt idx="49">
                  <c:v>1.9649010349815157</c:v>
                </c:pt>
                <c:pt idx="50">
                  <c:v>1.9987575048607928</c:v>
                </c:pt>
                <c:pt idx="51">
                  <c:v>2.0335571084864301</c:v>
                </c:pt>
                <c:pt idx="52">
                  <c:v>2.0693363519671433</c:v>
                </c:pt>
                <c:pt idx="53">
                  <c:v>2.1061335590162553</c:v>
                </c:pt>
                <c:pt idx="54">
                  <c:v>2.1439889820250313</c:v>
                </c:pt>
                <c:pt idx="55">
                  <c:v>2.1829449212084806</c:v>
                </c:pt>
                <c:pt idx="56">
                  <c:v>2.2230458525057877</c:v>
                </c:pt>
                <c:pt idx="57">
                  <c:v>2.2643385649833303</c:v>
                </c:pt>
                <c:pt idx="58">
                  <c:v>2.3068723085613669</c:v>
                </c:pt>
                <c:pt idx="59">
                  <c:v>2.3506989529665732</c:v>
                </c:pt>
                <c:pt idx="60">
                  <c:v>2.3958731589027171</c:v>
                </c:pt>
                <c:pt idx="61">
                  <c:v>2.4424525625321469</c:v>
                </c:pt>
                <c:pt idx="62">
                  <c:v>2.4904979744724489</c:v>
                </c:pt>
                <c:pt idx="63">
                  <c:v>2.5400735946373558</c:v>
                </c:pt>
                <c:pt idx="64">
                  <c:v>2.5912472443901784</c:v>
                </c:pt>
                <c:pt idx="65">
                  <c:v>2.6440906176337262</c:v>
                </c:pt>
                <c:pt idx="66">
                  <c:v>2.6986795526350598</c:v>
                </c:pt>
                <c:pt idx="67">
                  <c:v>2.7550943265788113</c:v>
                </c:pt>
                <c:pt idx="68">
                  <c:v>2.8134199750623741</c:v>
                </c:pt>
                <c:pt idx="69">
                  <c:v>2.8737466389929609</c:v>
                </c:pt>
                <c:pt idx="70">
                  <c:v>2.93616994162439</c:v>
                </c:pt>
                <c:pt idx="71">
                  <c:v>3.0007913987848309</c:v>
                </c:pt>
                <c:pt idx="72">
                  <c:v>3.0677188657004986</c:v>
                </c:pt>
                <c:pt idx="73">
                  <c:v>3.1370670242205936</c:v>
                </c:pt>
                <c:pt idx="74">
                  <c:v>3.2089579147021938</c:v>
                </c:pt>
                <c:pt idx="75">
                  <c:v>3.2835215173282997</c:v>
                </c:pt>
                <c:pt idx="76">
                  <c:v>3.3608963882171534</c:v>
                </c:pt>
                <c:pt idx="77">
                  <c:v>3.4412303563468085</c:v>
                </c:pt>
                <c:pt idx="78">
                  <c:v>3.524681288078551</c:v>
                </c:pt>
                <c:pt idx="79">
                  <c:v>3.6114179269307485</c:v>
                </c:pt>
                <c:pt idx="80">
                  <c:v>3.7016208172483913</c:v>
                </c:pt>
                <c:pt idx="81">
                  <c:v>3.7954833215534713</c:v>
                </c:pt>
                <c:pt idx="82">
                  <c:v>3.8932127426713885</c:v>
                </c:pt>
                <c:pt idx="83">
                  <c:v>3.9950315632373465</c:v>
                </c:pt>
                <c:pt idx="84">
                  <c:v>4.1011788169278978</c:v>
                </c:pt>
                <c:pt idx="85">
                  <c:v>4.211911607776786</c:v>
                </c:pt>
                <c:pt idx="86">
                  <c:v>4.3275067962685174</c:v>
                </c:pt>
                <c:pt idx="87">
                  <c:v>4.4482628736154917</c:v>
                </c:pt>
                <c:pt idx="88">
                  <c:v>4.5745020487828922</c:v>
                </c:pt>
                <c:pt idx="89">
                  <c:v>4.7065725765131639</c:v>
                </c:pt>
                <c:pt idx="90">
                  <c:v>4.8448513589174516</c:v>
                </c:pt>
                <c:pt idx="91">
                  <c:v>4.9897468582656863</c:v>
                </c:pt>
                <c:pt idx="92">
                  <c:v>5.1417023645655515</c:v>
                </c:pt>
                <c:pt idx="93">
                  <c:v>5.3011996685510869</c:v>
                </c:pt>
                <c:pt idx="94">
                  <c:v>5.4687631990208478</c:v>
                </c:pt>
                <c:pt idx="95">
                  <c:v>5.6449646933392597</c:v>
                </c:pt>
                <c:pt idx="96">
                  <c:v>5.8304284816695198</c:v>
                </c:pt>
                <c:pt idx="97">
                  <c:v>6.0258374795460004</c:v>
                </c:pt>
                <c:pt idx="98">
                  <c:v>6.231940000218116</c:v>
                </c:pt>
                <c:pt idx="99">
                  <c:v>6.4495575184287857</c:v>
                </c:pt>
                <c:pt idx="100">
                  <c:v>6.6795935417058585</c:v>
                </c:pt>
              </c:numCache>
            </c:numRef>
          </c:yVal>
        </c:ser>
        <c:ser>
          <c:idx val="5"/>
          <c:order val="5"/>
          <c:tx>
            <c:v>Isobaric heating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Diesel!$X$6:$X$106</c:f>
              <c:numCache>
                <c:formatCode>0.000</c:formatCode>
                <c:ptCount val="101"/>
                <c:pt idx="0">
                  <c:v>0.32</c:v>
                </c:pt>
                <c:pt idx="1">
                  <c:v>0.32180000000000003</c:v>
                </c:pt>
                <c:pt idx="2">
                  <c:v>0.3236</c:v>
                </c:pt>
                <c:pt idx="3">
                  <c:v>0.32540000000000002</c:v>
                </c:pt>
                <c:pt idx="4">
                  <c:v>0.32719999999999999</c:v>
                </c:pt>
                <c:pt idx="5">
                  <c:v>0.32900000000000001</c:v>
                </c:pt>
                <c:pt idx="6">
                  <c:v>0.33079999999999998</c:v>
                </c:pt>
                <c:pt idx="7">
                  <c:v>0.33260000000000001</c:v>
                </c:pt>
                <c:pt idx="8">
                  <c:v>0.33440000000000003</c:v>
                </c:pt>
                <c:pt idx="9">
                  <c:v>0.3362</c:v>
                </c:pt>
                <c:pt idx="10">
                  <c:v>0.33800000000000002</c:v>
                </c:pt>
                <c:pt idx="11">
                  <c:v>0.33979999999999999</c:v>
                </c:pt>
                <c:pt idx="12">
                  <c:v>0.34160000000000001</c:v>
                </c:pt>
                <c:pt idx="13">
                  <c:v>0.34339999999999998</c:v>
                </c:pt>
                <c:pt idx="14">
                  <c:v>0.34520000000000001</c:v>
                </c:pt>
                <c:pt idx="15">
                  <c:v>0.34700000000000003</c:v>
                </c:pt>
                <c:pt idx="16">
                  <c:v>0.3488</c:v>
                </c:pt>
                <c:pt idx="17">
                  <c:v>0.35060000000000002</c:v>
                </c:pt>
                <c:pt idx="18">
                  <c:v>0.35239999999999999</c:v>
                </c:pt>
                <c:pt idx="19">
                  <c:v>0.35420000000000001</c:v>
                </c:pt>
                <c:pt idx="20">
                  <c:v>0.35599999999999998</c:v>
                </c:pt>
                <c:pt idx="21">
                  <c:v>0.35780000000000001</c:v>
                </c:pt>
                <c:pt idx="22">
                  <c:v>0.35960000000000003</c:v>
                </c:pt>
                <c:pt idx="23">
                  <c:v>0.3614</c:v>
                </c:pt>
                <c:pt idx="24">
                  <c:v>0.36320000000000002</c:v>
                </c:pt>
                <c:pt idx="25">
                  <c:v>0.36499999999999999</c:v>
                </c:pt>
                <c:pt idx="26">
                  <c:v>0.36680000000000001</c:v>
                </c:pt>
                <c:pt idx="27">
                  <c:v>0.36860000000000004</c:v>
                </c:pt>
                <c:pt idx="28">
                  <c:v>0.37040000000000001</c:v>
                </c:pt>
                <c:pt idx="29">
                  <c:v>0.37220000000000003</c:v>
                </c:pt>
                <c:pt idx="30">
                  <c:v>0.374</c:v>
                </c:pt>
                <c:pt idx="31">
                  <c:v>0.37580000000000002</c:v>
                </c:pt>
                <c:pt idx="32">
                  <c:v>0.37760000000000005</c:v>
                </c:pt>
                <c:pt idx="33">
                  <c:v>0.37940000000000002</c:v>
                </c:pt>
                <c:pt idx="34">
                  <c:v>0.38120000000000004</c:v>
                </c:pt>
                <c:pt idx="35">
                  <c:v>0.38300000000000001</c:v>
                </c:pt>
                <c:pt idx="36">
                  <c:v>0.38480000000000003</c:v>
                </c:pt>
                <c:pt idx="37">
                  <c:v>0.38660000000000005</c:v>
                </c:pt>
                <c:pt idx="38">
                  <c:v>0.38840000000000002</c:v>
                </c:pt>
                <c:pt idx="39">
                  <c:v>0.39020000000000005</c:v>
                </c:pt>
                <c:pt idx="40">
                  <c:v>0.39200000000000002</c:v>
                </c:pt>
                <c:pt idx="41">
                  <c:v>0.39380000000000004</c:v>
                </c:pt>
                <c:pt idx="42">
                  <c:v>0.39560000000000006</c:v>
                </c:pt>
                <c:pt idx="43">
                  <c:v>0.39740000000000003</c:v>
                </c:pt>
                <c:pt idx="44">
                  <c:v>0.39920000000000005</c:v>
                </c:pt>
                <c:pt idx="45">
                  <c:v>0.40100000000000002</c:v>
                </c:pt>
                <c:pt idx="46">
                  <c:v>0.40280000000000005</c:v>
                </c:pt>
                <c:pt idx="47">
                  <c:v>0.40460000000000007</c:v>
                </c:pt>
                <c:pt idx="48">
                  <c:v>0.40640000000000004</c:v>
                </c:pt>
                <c:pt idx="49">
                  <c:v>0.40820000000000006</c:v>
                </c:pt>
                <c:pt idx="50">
                  <c:v>0.41000000000000003</c:v>
                </c:pt>
                <c:pt idx="51">
                  <c:v>0.41180000000000005</c:v>
                </c:pt>
                <c:pt idx="52">
                  <c:v>0.41360000000000008</c:v>
                </c:pt>
                <c:pt idx="53">
                  <c:v>0.41540000000000005</c:v>
                </c:pt>
                <c:pt idx="54">
                  <c:v>0.41720000000000002</c:v>
                </c:pt>
                <c:pt idx="55">
                  <c:v>0.41900000000000004</c:v>
                </c:pt>
                <c:pt idx="56">
                  <c:v>0.42080000000000006</c:v>
                </c:pt>
                <c:pt idx="57">
                  <c:v>0.42260000000000009</c:v>
                </c:pt>
                <c:pt idx="58">
                  <c:v>0.42440000000000005</c:v>
                </c:pt>
                <c:pt idx="59">
                  <c:v>0.42620000000000002</c:v>
                </c:pt>
                <c:pt idx="60">
                  <c:v>0.42800000000000005</c:v>
                </c:pt>
                <c:pt idx="61">
                  <c:v>0.42980000000000007</c:v>
                </c:pt>
                <c:pt idx="62">
                  <c:v>0.43160000000000009</c:v>
                </c:pt>
                <c:pt idx="63">
                  <c:v>0.43340000000000006</c:v>
                </c:pt>
                <c:pt idx="64">
                  <c:v>0.43520000000000003</c:v>
                </c:pt>
                <c:pt idx="65">
                  <c:v>0.43700000000000006</c:v>
                </c:pt>
                <c:pt idx="66">
                  <c:v>0.43880000000000008</c:v>
                </c:pt>
                <c:pt idx="67">
                  <c:v>0.4406000000000001</c:v>
                </c:pt>
                <c:pt idx="68">
                  <c:v>0.44240000000000007</c:v>
                </c:pt>
                <c:pt idx="69">
                  <c:v>0.44420000000000004</c:v>
                </c:pt>
                <c:pt idx="70">
                  <c:v>0.44600000000000006</c:v>
                </c:pt>
                <c:pt idx="71">
                  <c:v>0.44780000000000009</c:v>
                </c:pt>
                <c:pt idx="72">
                  <c:v>0.44960000000000011</c:v>
                </c:pt>
                <c:pt idx="73">
                  <c:v>0.45140000000000008</c:v>
                </c:pt>
                <c:pt idx="74">
                  <c:v>0.45320000000000005</c:v>
                </c:pt>
                <c:pt idx="75">
                  <c:v>0.45500000000000007</c:v>
                </c:pt>
                <c:pt idx="76">
                  <c:v>0.45680000000000009</c:v>
                </c:pt>
                <c:pt idx="77">
                  <c:v>0.45860000000000012</c:v>
                </c:pt>
                <c:pt idx="78">
                  <c:v>0.46040000000000009</c:v>
                </c:pt>
                <c:pt idx="79">
                  <c:v>0.46220000000000006</c:v>
                </c:pt>
                <c:pt idx="80">
                  <c:v>0.46400000000000008</c:v>
                </c:pt>
                <c:pt idx="81">
                  <c:v>0.4658000000000001</c:v>
                </c:pt>
                <c:pt idx="82">
                  <c:v>0.46760000000000013</c:v>
                </c:pt>
                <c:pt idx="83">
                  <c:v>0.46940000000000009</c:v>
                </c:pt>
                <c:pt idx="84">
                  <c:v>0.47120000000000006</c:v>
                </c:pt>
                <c:pt idx="85">
                  <c:v>0.47300000000000009</c:v>
                </c:pt>
                <c:pt idx="86">
                  <c:v>0.47480000000000011</c:v>
                </c:pt>
                <c:pt idx="87">
                  <c:v>0.47660000000000013</c:v>
                </c:pt>
                <c:pt idx="88">
                  <c:v>0.4784000000000001</c:v>
                </c:pt>
                <c:pt idx="89">
                  <c:v>0.48020000000000007</c:v>
                </c:pt>
                <c:pt idx="90">
                  <c:v>0.4820000000000001</c:v>
                </c:pt>
                <c:pt idx="91">
                  <c:v>0.48380000000000012</c:v>
                </c:pt>
                <c:pt idx="92">
                  <c:v>0.48560000000000014</c:v>
                </c:pt>
                <c:pt idx="93">
                  <c:v>0.48740000000000011</c:v>
                </c:pt>
                <c:pt idx="94">
                  <c:v>0.48920000000000008</c:v>
                </c:pt>
                <c:pt idx="95">
                  <c:v>0.4910000000000001</c:v>
                </c:pt>
                <c:pt idx="96">
                  <c:v>0.49280000000000013</c:v>
                </c:pt>
                <c:pt idx="97">
                  <c:v>0.49460000000000015</c:v>
                </c:pt>
                <c:pt idx="98">
                  <c:v>0.49640000000000012</c:v>
                </c:pt>
                <c:pt idx="99">
                  <c:v>0.49820000000000009</c:v>
                </c:pt>
                <c:pt idx="100">
                  <c:v>0.50000000000000011</c:v>
                </c:pt>
              </c:numCache>
            </c:numRef>
          </c:xVal>
          <c:yVal>
            <c:numRef>
              <c:f>Diesel!$W$6:$W$106</c:f>
              <c:numCache>
                <c:formatCode>0.000</c:formatCode>
                <c:ptCount val="101"/>
                <c:pt idx="0">
                  <c:v>6.679593541705847</c:v>
                </c:pt>
                <c:pt idx="1">
                  <c:v>6.679593541705847</c:v>
                </c:pt>
                <c:pt idx="2">
                  <c:v>6.679593541705847</c:v>
                </c:pt>
                <c:pt idx="3">
                  <c:v>6.679593541705847</c:v>
                </c:pt>
                <c:pt idx="4">
                  <c:v>6.679593541705847</c:v>
                </c:pt>
                <c:pt idx="5">
                  <c:v>6.679593541705847</c:v>
                </c:pt>
                <c:pt idx="6">
                  <c:v>6.679593541705847</c:v>
                </c:pt>
                <c:pt idx="7">
                  <c:v>6.679593541705847</c:v>
                </c:pt>
                <c:pt idx="8">
                  <c:v>6.679593541705847</c:v>
                </c:pt>
                <c:pt idx="9">
                  <c:v>6.679593541705847</c:v>
                </c:pt>
                <c:pt idx="10">
                  <c:v>6.679593541705847</c:v>
                </c:pt>
                <c:pt idx="11">
                  <c:v>6.679593541705847</c:v>
                </c:pt>
                <c:pt idx="12">
                  <c:v>6.679593541705847</c:v>
                </c:pt>
                <c:pt idx="13">
                  <c:v>6.679593541705847</c:v>
                </c:pt>
                <c:pt idx="14">
                  <c:v>6.679593541705847</c:v>
                </c:pt>
                <c:pt idx="15">
                  <c:v>6.679593541705847</c:v>
                </c:pt>
                <c:pt idx="16">
                  <c:v>6.679593541705847</c:v>
                </c:pt>
                <c:pt idx="17">
                  <c:v>6.679593541705847</c:v>
                </c:pt>
                <c:pt idx="18">
                  <c:v>6.679593541705847</c:v>
                </c:pt>
                <c:pt idx="19">
                  <c:v>6.679593541705847</c:v>
                </c:pt>
                <c:pt idx="20">
                  <c:v>6.679593541705847</c:v>
                </c:pt>
                <c:pt idx="21">
                  <c:v>6.679593541705847</c:v>
                </c:pt>
                <c:pt idx="22">
                  <c:v>6.679593541705847</c:v>
                </c:pt>
                <c:pt idx="23">
                  <c:v>6.679593541705847</c:v>
                </c:pt>
                <c:pt idx="24">
                  <c:v>6.679593541705847</c:v>
                </c:pt>
                <c:pt idx="25">
                  <c:v>6.679593541705847</c:v>
                </c:pt>
                <c:pt idx="26">
                  <c:v>6.679593541705847</c:v>
                </c:pt>
                <c:pt idx="27">
                  <c:v>6.679593541705847</c:v>
                </c:pt>
                <c:pt idx="28">
                  <c:v>6.679593541705847</c:v>
                </c:pt>
                <c:pt idx="29">
                  <c:v>6.679593541705847</c:v>
                </c:pt>
                <c:pt idx="30">
                  <c:v>6.679593541705847</c:v>
                </c:pt>
                <c:pt idx="31">
                  <c:v>6.679593541705847</c:v>
                </c:pt>
                <c:pt idx="32">
                  <c:v>6.679593541705847</c:v>
                </c:pt>
                <c:pt idx="33">
                  <c:v>6.679593541705847</c:v>
                </c:pt>
                <c:pt idx="34">
                  <c:v>6.679593541705847</c:v>
                </c:pt>
                <c:pt idx="35">
                  <c:v>6.679593541705847</c:v>
                </c:pt>
                <c:pt idx="36">
                  <c:v>6.679593541705847</c:v>
                </c:pt>
                <c:pt idx="37">
                  <c:v>6.679593541705847</c:v>
                </c:pt>
                <c:pt idx="38">
                  <c:v>6.679593541705847</c:v>
                </c:pt>
                <c:pt idx="39">
                  <c:v>6.679593541705847</c:v>
                </c:pt>
                <c:pt idx="40">
                  <c:v>6.679593541705847</c:v>
                </c:pt>
                <c:pt idx="41">
                  <c:v>6.679593541705847</c:v>
                </c:pt>
                <c:pt idx="42">
                  <c:v>6.679593541705847</c:v>
                </c:pt>
                <c:pt idx="43">
                  <c:v>6.679593541705847</c:v>
                </c:pt>
                <c:pt idx="44">
                  <c:v>6.679593541705847</c:v>
                </c:pt>
                <c:pt idx="45">
                  <c:v>6.679593541705847</c:v>
                </c:pt>
                <c:pt idx="46">
                  <c:v>6.679593541705847</c:v>
                </c:pt>
                <c:pt idx="47">
                  <c:v>6.679593541705847</c:v>
                </c:pt>
                <c:pt idx="48">
                  <c:v>6.679593541705847</c:v>
                </c:pt>
                <c:pt idx="49">
                  <c:v>6.679593541705847</c:v>
                </c:pt>
                <c:pt idx="50">
                  <c:v>6.679593541705847</c:v>
                </c:pt>
                <c:pt idx="51">
                  <c:v>6.679593541705847</c:v>
                </c:pt>
                <c:pt idx="52">
                  <c:v>6.679593541705847</c:v>
                </c:pt>
                <c:pt idx="53">
                  <c:v>6.679593541705847</c:v>
                </c:pt>
                <c:pt idx="54">
                  <c:v>6.679593541705847</c:v>
                </c:pt>
                <c:pt idx="55">
                  <c:v>6.679593541705847</c:v>
                </c:pt>
                <c:pt idx="56">
                  <c:v>6.679593541705847</c:v>
                </c:pt>
                <c:pt idx="57">
                  <c:v>6.679593541705847</c:v>
                </c:pt>
                <c:pt idx="58">
                  <c:v>6.679593541705847</c:v>
                </c:pt>
                <c:pt idx="59">
                  <c:v>6.679593541705847</c:v>
                </c:pt>
                <c:pt idx="60">
                  <c:v>6.679593541705847</c:v>
                </c:pt>
                <c:pt idx="61">
                  <c:v>6.679593541705847</c:v>
                </c:pt>
                <c:pt idx="62">
                  <c:v>6.679593541705847</c:v>
                </c:pt>
                <c:pt idx="63">
                  <c:v>6.679593541705847</c:v>
                </c:pt>
                <c:pt idx="64">
                  <c:v>6.679593541705847</c:v>
                </c:pt>
                <c:pt idx="65">
                  <c:v>6.679593541705847</c:v>
                </c:pt>
                <c:pt idx="66">
                  <c:v>6.679593541705847</c:v>
                </c:pt>
                <c:pt idx="67">
                  <c:v>6.679593541705847</c:v>
                </c:pt>
                <c:pt idx="68">
                  <c:v>6.679593541705847</c:v>
                </c:pt>
                <c:pt idx="69">
                  <c:v>6.679593541705847</c:v>
                </c:pt>
                <c:pt idx="70">
                  <c:v>6.679593541705847</c:v>
                </c:pt>
                <c:pt idx="71">
                  <c:v>6.679593541705847</c:v>
                </c:pt>
                <c:pt idx="72">
                  <c:v>6.679593541705847</c:v>
                </c:pt>
                <c:pt idx="73">
                  <c:v>6.679593541705847</c:v>
                </c:pt>
                <c:pt idx="74">
                  <c:v>6.679593541705847</c:v>
                </c:pt>
                <c:pt idx="75">
                  <c:v>6.679593541705847</c:v>
                </c:pt>
                <c:pt idx="76">
                  <c:v>6.679593541705847</c:v>
                </c:pt>
                <c:pt idx="77">
                  <c:v>6.679593541705847</c:v>
                </c:pt>
                <c:pt idx="78">
                  <c:v>6.679593541705847</c:v>
                </c:pt>
                <c:pt idx="79">
                  <c:v>6.679593541705847</c:v>
                </c:pt>
                <c:pt idx="80">
                  <c:v>6.679593541705847</c:v>
                </c:pt>
                <c:pt idx="81">
                  <c:v>6.679593541705847</c:v>
                </c:pt>
                <c:pt idx="82">
                  <c:v>6.679593541705847</c:v>
                </c:pt>
                <c:pt idx="83">
                  <c:v>6.679593541705847</c:v>
                </c:pt>
                <c:pt idx="84">
                  <c:v>6.679593541705847</c:v>
                </c:pt>
                <c:pt idx="85">
                  <c:v>6.679593541705847</c:v>
                </c:pt>
                <c:pt idx="86">
                  <c:v>6.679593541705847</c:v>
                </c:pt>
                <c:pt idx="87">
                  <c:v>6.679593541705847</c:v>
                </c:pt>
                <c:pt idx="88">
                  <c:v>6.679593541705847</c:v>
                </c:pt>
                <c:pt idx="89">
                  <c:v>6.679593541705847</c:v>
                </c:pt>
                <c:pt idx="90">
                  <c:v>6.679593541705847</c:v>
                </c:pt>
                <c:pt idx="91">
                  <c:v>6.679593541705847</c:v>
                </c:pt>
                <c:pt idx="92">
                  <c:v>6.679593541705847</c:v>
                </c:pt>
                <c:pt idx="93">
                  <c:v>6.679593541705847</c:v>
                </c:pt>
                <c:pt idx="94">
                  <c:v>6.679593541705847</c:v>
                </c:pt>
                <c:pt idx="95">
                  <c:v>6.679593541705847</c:v>
                </c:pt>
                <c:pt idx="96">
                  <c:v>6.679593541705847</c:v>
                </c:pt>
                <c:pt idx="97">
                  <c:v>6.679593541705847</c:v>
                </c:pt>
                <c:pt idx="98">
                  <c:v>6.679593541705847</c:v>
                </c:pt>
                <c:pt idx="99">
                  <c:v>6.679593541705847</c:v>
                </c:pt>
                <c:pt idx="100">
                  <c:v>6.679593541705847</c:v>
                </c:pt>
              </c:numCache>
            </c:numRef>
          </c:yVal>
        </c:ser>
        <c:ser>
          <c:idx val="6"/>
          <c:order val="6"/>
          <c:tx>
            <c:v>Adiabatic expansion</c:v>
          </c:tx>
          <c:spPr>
            <a:ln w="28575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Diesel!$Z$6:$Z$106</c:f>
              <c:numCache>
                <c:formatCode>0.000</c:formatCode>
                <c:ptCount val="101"/>
                <c:pt idx="0">
                  <c:v>0.5</c:v>
                </c:pt>
                <c:pt idx="1">
                  <c:v>0.505</c:v>
                </c:pt>
                <c:pt idx="2">
                  <c:v>0.51</c:v>
                </c:pt>
                <c:pt idx="3">
                  <c:v>0.51500000000000001</c:v>
                </c:pt>
                <c:pt idx="4">
                  <c:v>0.52</c:v>
                </c:pt>
                <c:pt idx="5">
                  <c:v>0.52500000000000002</c:v>
                </c:pt>
                <c:pt idx="6">
                  <c:v>0.53</c:v>
                </c:pt>
                <c:pt idx="7">
                  <c:v>0.53500000000000003</c:v>
                </c:pt>
                <c:pt idx="8">
                  <c:v>0.54</c:v>
                </c:pt>
                <c:pt idx="9">
                  <c:v>0.54500000000000004</c:v>
                </c:pt>
                <c:pt idx="10">
                  <c:v>0.55000000000000004</c:v>
                </c:pt>
                <c:pt idx="11">
                  <c:v>0.55499999999999994</c:v>
                </c:pt>
                <c:pt idx="12">
                  <c:v>0.55999999999999994</c:v>
                </c:pt>
                <c:pt idx="13">
                  <c:v>0.56499999999999995</c:v>
                </c:pt>
                <c:pt idx="14">
                  <c:v>0.56999999999999995</c:v>
                </c:pt>
                <c:pt idx="15">
                  <c:v>0.57499999999999996</c:v>
                </c:pt>
                <c:pt idx="16">
                  <c:v>0.57999999999999996</c:v>
                </c:pt>
                <c:pt idx="17">
                  <c:v>0.58499999999999996</c:v>
                </c:pt>
                <c:pt idx="18">
                  <c:v>0.59</c:v>
                </c:pt>
                <c:pt idx="19">
                  <c:v>0.59499999999999997</c:v>
                </c:pt>
                <c:pt idx="20">
                  <c:v>0.6</c:v>
                </c:pt>
                <c:pt idx="21">
                  <c:v>0.60499999999999998</c:v>
                </c:pt>
                <c:pt idx="22">
                  <c:v>0.61</c:v>
                </c:pt>
                <c:pt idx="23">
                  <c:v>0.61499999999999999</c:v>
                </c:pt>
                <c:pt idx="24">
                  <c:v>0.62</c:v>
                </c:pt>
                <c:pt idx="25">
                  <c:v>0.625</c:v>
                </c:pt>
                <c:pt idx="26">
                  <c:v>0.63</c:v>
                </c:pt>
                <c:pt idx="27">
                  <c:v>0.63500000000000001</c:v>
                </c:pt>
                <c:pt idx="28">
                  <c:v>0.64</c:v>
                </c:pt>
                <c:pt idx="29">
                  <c:v>0.64500000000000002</c:v>
                </c:pt>
                <c:pt idx="30">
                  <c:v>0.65</c:v>
                </c:pt>
                <c:pt idx="31">
                  <c:v>0.65500000000000003</c:v>
                </c:pt>
                <c:pt idx="32">
                  <c:v>0.66</c:v>
                </c:pt>
                <c:pt idx="33">
                  <c:v>0.66500000000000004</c:v>
                </c:pt>
                <c:pt idx="34">
                  <c:v>0.67</c:v>
                </c:pt>
                <c:pt idx="35">
                  <c:v>0.67500000000000004</c:v>
                </c:pt>
                <c:pt idx="36">
                  <c:v>0.68</c:v>
                </c:pt>
                <c:pt idx="37">
                  <c:v>0.68500000000000005</c:v>
                </c:pt>
                <c:pt idx="38">
                  <c:v>0.69000000000000006</c:v>
                </c:pt>
                <c:pt idx="39">
                  <c:v>0.69500000000000006</c:v>
                </c:pt>
                <c:pt idx="40">
                  <c:v>0.70000000000000007</c:v>
                </c:pt>
                <c:pt idx="41">
                  <c:v>0.70500000000000007</c:v>
                </c:pt>
                <c:pt idx="42">
                  <c:v>0.71000000000000008</c:v>
                </c:pt>
                <c:pt idx="43">
                  <c:v>0.71500000000000008</c:v>
                </c:pt>
                <c:pt idx="44">
                  <c:v>0.72000000000000008</c:v>
                </c:pt>
                <c:pt idx="45">
                  <c:v>0.72500000000000009</c:v>
                </c:pt>
                <c:pt idx="46">
                  <c:v>0.73000000000000009</c:v>
                </c:pt>
                <c:pt idx="47">
                  <c:v>0.7350000000000001</c:v>
                </c:pt>
                <c:pt idx="48">
                  <c:v>0.7400000000000001</c:v>
                </c:pt>
                <c:pt idx="49">
                  <c:v>0.74500000000000011</c:v>
                </c:pt>
                <c:pt idx="50">
                  <c:v>0.75000000000000011</c:v>
                </c:pt>
                <c:pt idx="51">
                  <c:v>0.75500000000000012</c:v>
                </c:pt>
                <c:pt idx="52">
                  <c:v>0.76000000000000012</c:v>
                </c:pt>
                <c:pt idx="53">
                  <c:v>0.76500000000000012</c:v>
                </c:pt>
                <c:pt idx="54">
                  <c:v>0.77000000000000013</c:v>
                </c:pt>
                <c:pt idx="55">
                  <c:v>0.77500000000000013</c:v>
                </c:pt>
                <c:pt idx="56">
                  <c:v>0.78000000000000014</c:v>
                </c:pt>
                <c:pt idx="57">
                  <c:v>0.78500000000000014</c:v>
                </c:pt>
                <c:pt idx="58">
                  <c:v>0.79000000000000015</c:v>
                </c:pt>
                <c:pt idx="59">
                  <c:v>0.79500000000000015</c:v>
                </c:pt>
                <c:pt idx="60">
                  <c:v>0.80000000000000016</c:v>
                </c:pt>
                <c:pt idx="61">
                  <c:v>0.80500000000000016</c:v>
                </c:pt>
                <c:pt idx="62">
                  <c:v>0.81000000000000016</c:v>
                </c:pt>
                <c:pt idx="63">
                  <c:v>0.81500000000000017</c:v>
                </c:pt>
                <c:pt idx="64">
                  <c:v>0.82000000000000017</c:v>
                </c:pt>
                <c:pt idx="65">
                  <c:v>0.82500000000000018</c:v>
                </c:pt>
                <c:pt idx="66">
                  <c:v>0.83000000000000018</c:v>
                </c:pt>
                <c:pt idx="67">
                  <c:v>0.83500000000000019</c:v>
                </c:pt>
                <c:pt idx="68">
                  <c:v>0.84000000000000019</c:v>
                </c:pt>
                <c:pt idx="69">
                  <c:v>0.8450000000000002</c:v>
                </c:pt>
                <c:pt idx="70">
                  <c:v>0.8500000000000002</c:v>
                </c:pt>
                <c:pt idx="71">
                  <c:v>0.8550000000000002</c:v>
                </c:pt>
                <c:pt idx="72">
                  <c:v>0.86000000000000021</c:v>
                </c:pt>
                <c:pt idx="73">
                  <c:v>0.86500000000000021</c:v>
                </c:pt>
                <c:pt idx="74">
                  <c:v>0.87000000000000022</c:v>
                </c:pt>
                <c:pt idx="75">
                  <c:v>0.87500000000000022</c:v>
                </c:pt>
                <c:pt idx="76">
                  <c:v>0.88000000000000023</c:v>
                </c:pt>
                <c:pt idx="77">
                  <c:v>0.88500000000000023</c:v>
                </c:pt>
                <c:pt idx="78">
                  <c:v>0.89000000000000024</c:v>
                </c:pt>
                <c:pt idx="79">
                  <c:v>0.89500000000000024</c:v>
                </c:pt>
                <c:pt idx="80">
                  <c:v>0.90000000000000024</c:v>
                </c:pt>
                <c:pt idx="81">
                  <c:v>0.90500000000000025</c:v>
                </c:pt>
                <c:pt idx="82">
                  <c:v>0.91000000000000025</c:v>
                </c:pt>
                <c:pt idx="83">
                  <c:v>0.91500000000000026</c:v>
                </c:pt>
                <c:pt idx="84">
                  <c:v>0.92000000000000026</c:v>
                </c:pt>
                <c:pt idx="85">
                  <c:v>0.92500000000000027</c:v>
                </c:pt>
                <c:pt idx="86">
                  <c:v>0.93000000000000027</c:v>
                </c:pt>
                <c:pt idx="87">
                  <c:v>0.93500000000000028</c:v>
                </c:pt>
                <c:pt idx="88">
                  <c:v>0.94000000000000028</c:v>
                </c:pt>
                <c:pt idx="89">
                  <c:v>0.94500000000000028</c:v>
                </c:pt>
                <c:pt idx="90">
                  <c:v>0.95000000000000029</c:v>
                </c:pt>
                <c:pt idx="91">
                  <c:v>0.95500000000000029</c:v>
                </c:pt>
                <c:pt idx="92">
                  <c:v>0.9600000000000003</c:v>
                </c:pt>
                <c:pt idx="93">
                  <c:v>0.9650000000000003</c:v>
                </c:pt>
                <c:pt idx="94">
                  <c:v>0.97000000000000031</c:v>
                </c:pt>
                <c:pt idx="95">
                  <c:v>0.97500000000000031</c:v>
                </c:pt>
                <c:pt idx="96">
                  <c:v>0.98000000000000032</c:v>
                </c:pt>
                <c:pt idx="97">
                  <c:v>0.98500000000000032</c:v>
                </c:pt>
                <c:pt idx="98">
                  <c:v>0.99000000000000032</c:v>
                </c:pt>
                <c:pt idx="99">
                  <c:v>0.99500000000000033</c:v>
                </c:pt>
                <c:pt idx="100">
                  <c:v>1.0000000000000004</c:v>
                </c:pt>
              </c:numCache>
            </c:numRef>
          </c:xVal>
          <c:yVal>
            <c:numRef>
              <c:f>Diesel!$Y$6:$Y$106</c:f>
              <c:numCache>
                <c:formatCode>0.000</c:formatCode>
                <c:ptCount val="101"/>
                <c:pt idx="0">
                  <c:v>6.679593541705847</c:v>
                </c:pt>
                <c:pt idx="1">
                  <c:v>6.5697334039773567</c:v>
                </c:pt>
                <c:pt idx="2">
                  <c:v>6.4627360147175805</c:v>
                </c:pt>
                <c:pt idx="3">
                  <c:v>6.3584997950403439</c:v>
                </c:pt>
                <c:pt idx="4">
                  <c:v>6.2569277093896094</c:v>
                </c:pt>
                <c:pt idx="5">
                  <c:v>6.1579270211282049</c:v>
                </c:pt>
                <c:pt idx="6">
                  <c:v>6.0614090634495419</c:v>
                </c:pt>
                <c:pt idx="7">
                  <c:v>5.9672890245178856</c:v>
                </c:pt>
                <c:pt idx="8">
                  <c:v>5.8754857458302494</c:v>
                </c:pt>
                <c:pt idx="9">
                  <c:v>5.7859215328728721</c:v>
                </c:pt>
                <c:pt idx="10">
                  <c:v>5.698521977217947</c:v>
                </c:pt>
                <c:pt idx="11">
                  <c:v>5.6132157892728882</c:v>
                </c:pt>
                <c:pt idx="12">
                  <c:v>5.5299346409550925</c:v>
                </c:pt>
                <c:pt idx="13">
                  <c:v>5.4486130176208345</c:v>
                </c:pt>
                <c:pt idx="14">
                  <c:v>5.3691880786277286</c:v>
                </c:pt>
                <c:pt idx="15">
                  <c:v>5.291599525956916</c:v>
                </c:pt>
                <c:pt idx="16">
                  <c:v>5.2157894803638145</c:v>
                </c:pt>
                <c:pt idx="17">
                  <c:v>5.1417023645655444</c:v>
                </c:pt>
                <c:pt idx="18">
                  <c:v>5.0692847930091194</c:v>
                </c:pt>
                <c:pt idx="19">
                  <c:v>4.9984854677976651</c:v>
                </c:pt>
                <c:pt idx="20">
                  <c:v>4.9292550803823234</c:v>
                </c:pt>
                <c:pt idx="21">
                  <c:v>4.8615462186555272</c:v>
                </c:pt>
                <c:pt idx="22">
                  <c:v>4.7953132791071802</c:v>
                </c:pt>
                <c:pt idx="23">
                  <c:v>4.730512383728998</c:v>
                </c:pt>
                <c:pt idx="24">
                  <c:v>4.6671013013742702</c:v>
                </c:pt>
                <c:pt idx="25">
                  <c:v>4.6050393733004835</c:v>
                </c:pt>
                <c:pt idx="26">
                  <c:v>4.5442874426409983</c:v>
                </c:pt>
                <c:pt idx="27">
                  <c:v>4.4848077875691992</c:v>
                </c:pt>
                <c:pt idx="28">
                  <c:v>4.4265640579345495</c:v>
                </c:pt>
                <c:pt idx="29">
                  <c:v>4.3695212151647409</c:v>
                </c:pt>
                <c:pt idx="30">
                  <c:v>4.3136454752418265</c:v>
                </c:pt>
                <c:pt idx="31">
                  <c:v>4.2589042545728883</c:v>
                </c:pt>
                <c:pt idx="32">
                  <c:v>4.2052661185875611</c:v>
                </c:pt>
                <c:pt idx="33">
                  <c:v>4.1527007329056076</c:v>
                </c:pt>
                <c:pt idx="34">
                  <c:v>4.1011788169278924</c:v>
                </c:pt>
                <c:pt idx="35">
                  <c:v>4.050672099713454</c:v>
                </c:pt>
                <c:pt idx="36">
                  <c:v>4.0011532780141206</c:v>
                </c:pt>
                <c:pt idx="37">
                  <c:v>3.9525959763462435</c:v>
                </c:pt>
                <c:pt idx="38">
                  <c:v>3.9049747089866367</c:v>
                </c:pt>
                <c:pt idx="39">
                  <c:v>3.8582648437868534</c:v>
                </c:pt>
                <c:pt idx="40">
                  <c:v>3.8124425677064502</c:v>
                </c:pt>
                <c:pt idx="41">
                  <c:v>3.7674848539720274</c:v>
                </c:pt>
                <c:pt idx="42">
                  <c:v>3.7233694307744289</c:v>
                </c:pt>
                <c:pt idx="43">
                  <c:v>3.6800747514218748</c:v>
                </c:pt>
                <c:pt idx="44">
                  <c:v>3.6375799658716623</c:v>
                </c:pt>
                <c:pt idx="45">
                  <c:v>3.5958648935677351</c:v>
                </c:pt>
                <c:pt idx="46">
                  <c:v>3.554909997515681</c:v>
                </c:pt>
                <c:pt idx="47">
                  <c:v>3.5146963595307943</c:v>
                </c:pt>
                <c:pt idx="48">
                  <c:v>3.4752056565985687</c:v>
                </c:pt>
                <c:pt idx="49">
                  <c:v>3.4364201382904827</c:v>
                </c:pt>
                <c:pt idx="50">
                  <c:v>3.398322605181304</c:v>
                </c:pt>
                <c:pt idx="51">
                  <c:v>3.3608963882171508</c:v>
                </c:pt>
                <c:pt idx="52">
                  <c:v>3.3241253289864523</c:v>
                </c:pt>
                <c:pt idx="53">
                  <c:v>3.2879937608486989</c:v>
                </c:pt>
                <c:pt idx="54">
                  <c:v>3.2524864908783333</c:v>
                </c:pt>
                <c:pt idx="55">
                  <c:v>3.2175887825835749</c:v>
                </c:pt>
                <c:pt idx="56">
                  <c:v>3.183286339362168</c:v>
                </c:pt>
                <c:pt idx="57">
                  <c:v>3.1495652886581453</c:v>
                </c:pt>
                <c:pt idx="58">
                  <c:v>3.1164121667856599</c:v>
                </c:pt>
                <c:pt idx="59">
                  <c:v>3.0838139043877963</c:v>
                </c:pt>
                <c:pt idx="60">
                  <c:v>3.0517578124999991</c:v>
                </c:pt>
                <c:pt idx="61">
                  <c:v>3.0202315691893671</c:v>
                </c:pt>
                <c:pt idx="62">
                  <c:v>2.9892232067426536</c:v>
                </c:pt>
                <c:pt idx="63">
                  <c:v>2.9587210993771813</c:v>
                </c:pt>
                <c:pt idx="64">
                  <c:v>2.9287139514502964</c:v>
                </c:pt>
                <c:pt idx="65">
                  <c:v>2.899190786144247</c:v>
                </c:pt>
                <c:pt idx="66">
                  <c:v>2.8701409346045548</c:v>
                </c:pt>
                <c:pt idx="67">
                  <c:v>2.8415540255111273</c:v>
                </c:pt>
                <c:pt idx="68">
                  <c:v>2.8134199750623723</c:v>
                </c:pt>
                <c:pt idx="69">
                  <c:v>2.7857289773536515</c:v>
                </c:pt>
                <c:pt idx="70">
                  <c:v>2.75847149513229</c:v>
                </c:pt>
                <c:pt idx="71">
                  <c:v>2.7316382509123187</c:v>
                </c:pt>
                <c:pt idx="72">
                  <c:v>2.7052202184329275</c:v>
                </c:pt>
                <c:pt idx="73">
                  <c:v>2.6792086144454403</c:v>
                </c:pt>
                <c:pt idx="74">
                  <c:v>2.6535948908143547</c:v>
                </c:pt>
                <c:pt idx="75">
                  <c:v>2.6283707269187215</c:v>
                </c:pt>
                <c:pt idx="76">
                  <c:v>2.6035280223408011</c:v>
                </c:pt>
                <c:pt idx="77">
                  <c:v>2.5790588898295801</c:v>
                </c:pt>
                <c:pt idx="78">
                  <c:v>2.554955648527327</c:v>
                </c:pt>
                <c:pt idx="79">
                  <c:v>2.5312108174479522</c:v>
                </c:pt>
                <c:pt idx="80">
                  <c:v>2.507817109196449</c:v>
                </c:pt>
                <c:pt idx="81">
                  <c:v>2.4847674239192492</c:v>
                </c:pt>
                <c:pt idx="82">
                  <c:v>2.4620548434757556</c:v>
                </c:pt>
                <c:pt idx="83">
                  <c:v>2.4396726258218253</c:v>
                </c:pt>
                <c:pt idx="84">
                  <c:v>2.4176141995963758</c:v>
                </c:pt>
                <c:pt idx="85">
                  <c:v>2.3958731589027149</c:v>
                </c:pt>
                <c:pt idx="86">
                  <c:v>2.3744432582765844</c:v>
                </c:pt>
                <c:pt idx="87">
                  <c:v>2.3533184078332705</c:v>
                </c:pt>
                <c:pt idx="88">
                  <c:v>2.3324926685865055</c:v>
                </c:pt>
                <c:pt idx="89">
                  <c:v>2.3119602479321806</c:v>
                </c:pt>
                <c:pt idx="90">
                  <c:v>2.291715495290259</c:v>
                </c:pt>
                <c:pt idx="91">
                  <c:v>2.2717528978985291</c:v>
                </c:pt>
                <c:pt idx="92">
                  <c:v>2.2520670767521547</c:v>
                </c:pt>
                <c:pt idx="93">
                  <c:v>2.232652782683243</c:v>
                </c:pt>
                <c:pt idx="94">
                  <c:v>2.2135048925748926</c:v>
                </c:pt>
                <c:pt idx="95">
                  <c:v>2.194618405704468</c:v>
                </c:pt>
                <c:pt idx="96">
                  <c:v>2.1759884402110266</c:v>
                </c:pt>
                <c:pt idx="97">
                  <c:v>2.1576102296820956</c:v>
                </c:pt>
                <c:pt idx="98">
                  <c:v>2.1394791198551761</c:v>
                </c:pt>
                <c:pt idx="99">
                  <c:v>2.1215905654295635</c:v>
                </c:pt>
                <c:pt idx="100">
                  <c:v>2.1039401269842597</c:v>
                </c:pt>
              </c:numCache>
            </c:numRef>
          </c:yVal>
        </c:ser>
        <c:ser>
          <c:idx val="7"/>
          <c:order val="7"/>
          <c:tx>
            <c:v>Isochoric cooling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Diesel!$AB$6:$AB$106</c:f>
              <c:numCache>
                <c:formatCode>0.000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</c:numCache>
            </c:numRef>
          </c:xVal>
          <c:yVal>
            <c:numRef>
              <c:f>Diesel!$AA$6:$AA$106</c:f>
              <c:numCache>
                <c:formatCode>0.000</c:formatCode>
                <c:ptCount val="101"/>
                <c:pt idx="0">
                  <c:v>2.1039401269842615</c:v>
                </c:pt>
                <c:pt idx="1">
                  <c:v>2.092900725714419</c:v>
                </c:pt>
                <c:pt idx="2">
                  <c:v>2.0818613244445761</c:v>
                </c:pt>
                <c:pt idx="3">
                  <c:v>2.0708219231747336</c:v>
                </c:pt>
                <c:pt idx="4">
                  <c:v>2.0597825219048911</c:v>
                </c:pt>
                <c:pt idx="5">
                  <c:v>2.0487431206350486</c:v>
                </c:pt>
                <c:pt idx="6">
                  <c:v>2.0377037193652057</c:v>
                </c:pt>
                <c:pt idx="7">
                  <c:v>2.0266643180953632</c:v>
                </c:pt>
                <c:pt idx="8">
                  <c:v>2.0156249168255207</c:v>
                </c:pt>
                <c:pt idx="9">
                  <c:v>2.0045855155556778</c:v>
                </c:pt>
                <c:pt idx="10">
                  <c:v>1.9935461142858353</c:v>
                </c:pt>
                <c:pt idx="11">
                  <c:v>1.9825067130159928</c:v>
                </c:pt>
                <c:pt idx="12">
                  <c:v>1.9714673117461501</c:v>
                </c:pt>
                <c:pt idx="13">
                  <c:v>1.9604279104763076</c:v>
                </c:pt>
                <c:pt idx="14">
                  <c:v>1.9493885092064649</c:v>
                </c:pt>
                <c:pt idx="15">
                  <c:v>1.9383491079366222</c:v>
                </c:pt>
                <c:pt idx="16">
                  <c:v>1.9273097066667797</c:v>
                </c:pt>
                <c:pt idx="17">
                  <c:v>1.916270305396937</c:v>
                </c:pt>
                <c:pt idx="18">
                  <c:v>1.9052309041270945</c:v>
                </c:pt>
                <c:pt idx="19">
                  <c:v>1.8941915028572518</c:v>
                </c:pt>
                <c:pt idx="20">
                  <c:v>1.8831521015874091</c:v>
                </c:pt>
                <c:pt idx="21">
                  <c:v>1.8721127003175666</c:v>
                </c:pt>
                <c:pt idx="22">
                  <c:v>1.8610732990477239</c:v>
                </c:pt>
                <c:pt idx="23">
                  <c:v>1.8500338977778812</c:v>
                </c:pt>
                <c:pt idx="24">
                  <c:v>1.8389944965080387</c:v>
                </c:pt>
                <c:pt idx="25">
                  <c:v>1.827955095238196</c:v>
                </c:pt>
                <c:pt idx="26">
                  <c:v>1.8169156939683533</c:v>
                </c:pt>
                <c:pt idx="27">
                  <c:v>1.8058762926985108</c:v>
                </c:pt>
                <c:pt idx="28">
                  <c:v>1.7948368914286681</c:v>
                </c:pt>
                <c:pt idx="29">
                  <c:v>1.7837974901588256</c:v>
                </c:pt>
                <c:pt idx="30">
                  <c:v>1.7727580888889829</c:v>
                </c:pt>
                <c:pt idx="31">
                  <c:v>1.7617186876191404</c:v>
                </c:pt>
                <c:pt idx="32">
                  <c:v>1.7506792863492977</c:v>
                </c:pt>
                <c:pt idx="33">
                  <c:v>1.739639885079455</c:v>
                </c:pt>
                <c:pt idx="34">
                  <c:v>1.7286004838096125</c:v>
                </c:pt>
                <c:pt idx="35">
                  <c:v>1.7175610825397698</c:v>
                </c:pt>
                <c:pt idx="36">
                  <c:v>1.7065216812699271</c:v>
                </c:pt>
                <c:pt idx="37">
                  <c:v>1.6954822800000846</c:v>
                </c:pt>
                <c:pt idx="38">
                  <c:v>1.6844428787302419</c:v>
                </c:pt>
                <c:pt idx="39">
                  <c:v>1.6734034774603992</c:v>
                </c:pt>
                <c:pt idx="40">
                  <c:v>1.6623640761905567</c:v>
                </c:pt>
                <c:pt idx="41">
                  <c:v>1.651324674920714</c:v>
                </c:pt>
                <c:pt idx="42">
                  <c:v>1.6402852736508713</c:v>
                </c:pt>
                <c:pt idx="43">
                  <c:v>1.6292458723810288</c:v>
                </c:pt>
                <c:pt idx="44">
                  <c:v>1.6182064711111861</c:v>
                </c:pt>
                <c:pt idx="45">
                  <c:v>1.6071670698413436</c:v>
                </c:pt>
                <c:pt idx="46">
                  <c:v>1.5961276685715009</c:v>
                </c:pt>
                <c:pt idx="47">
                  <c:v>1.5850882673016584</c:v>
                </c:pt>
                <c:pt idx="48">
                  <c:v>1.5740488660318157</c:v>
                </c:pt>
                <c:pt idx="49">
                  <c:v>1.563009464761973</c:v>
                </c:pt>
                <c:pt idx="50">
                  <c:v>1.5519700634921305</c:v>
                </c:pt>
                <c:pt idx="51">
                  <c:v>1.540930662222288</c:v>
                </c:pt>
                <c:pt idx="52">
                  <c:v>1.5298912609524451</c:v>
                </c:pt>
                <c:pt idx="53">
                  <c:v>1.5188518596826026</c:v>
                </c:pt>
                <c:pt idx="54">
                  <c:v>1.5078124584127601</c:v>
                </c:pt>
                <c:pt idx="55">
                  <c:v>1.4967730571429174</c:v>
                </c:pt>
                <c:pt idx="56">
                  <c:v>1.4857336558730747</c:v>
                </c:pt>
                <c:pt idx="57">
                  <c:v>1.4746942546032322</c:v>
                </c:pt>
                <c:pt idx="58">
                  <c:v>1.4636548533333895</c:v>
                </c:pt>
                <c:pt idx="59">
                  <c:v>1.4526154520635468</c:v>
                </c:pt>
                <c:pt idx="60">
                  <c:v>1.4415760507937043</c:v>
                </c:pt>
                <c:pt idx="61">
                  <c:v>1.4305366495238616</c:v>
                </c:pt>
                <c:pt idx="62">
                  <c:v>1.4194972482540189</c:v>
                </c:pt>
                <c:pt idx="63">
                  <c:v>1.4084578469841764</c:v>
                </c:pt>
                <c:pt idx="64">
                  <c:v>1.3974184457143337</c:v>
                </c:pt>
                <c:pt idx="65">
                  <c:v>1.386379044444491</c:v>
                </c:pt>
                <c:pt idx="66">
                  <c:v>1.3753396431746485</c:v>
                </c:pt>
                <c:pt idx="67">
                  <c:v>1.364300241904806</c:v>
                </c:pt>
                <c:pt idx="68">
                  <c:v>1.3532608406349631</c:v>
                </c:pt>
                <c:pt idx="69">
                  <c:v>1.3422214393651206</c:v>
                </c:pt>
                <c:pt idx="70">
                  <c:v>1.3311820380952781</c:v>
                </c:pt>
                <c:pt idx="71">
                  <c:v>1.3201426368254354</c:v>
                </c:pt>
                <c:pt idx="72">
                  <c:v>1.3091032355555927</c:v>
                </c:pt>
                <c:pt idx="73">
                  <c:v>1.2980638342857502</c:v>
                </c:pt>
                <c:pt idx="74">
                  <c:v>1.2870244330159075</c:v>
                </c:pt>
                <c:pt idx="75">
                  <c:v>1.2759850317460648</c:v>
                </c:pt>
                <c:pt idx="76">
                  <c:v>1.2649456304762223</c:v>
                </c:pt>
                <c:pt idx="77">
                  <c:v>1.2539062292063796</c:v>
                </c:pt>
                <c:pt idx="78">
                  <c:v>1.2428668279365369</c:v>
                </c:pt>
                <c:pt idx="79">
                  <c:v>1.2318274266666944</c:v>
                </c:pt>
                <c:pt idx="80">
                  <c:v>1.2207880253968517</c:v>
                </c:pt>
                <c:pt idx="81">
                  <c:v>1.209748624127009</c:v>
                </c:pt>
                <c:pt idx="82">
                  <c:v>1.1987092228571665</c:v>
                </c:pt>
                <c:pt idx="83">
                  <c:v>1.187669821587324</c:v>
                </c:pt>
                <c:pt idx="84">
                  <c:v>1.1766304203174811</c:v>
                </c:pt>
                <c:pt idx="85">
                  <c:v>1.1655910190476386</c:v>
                </c:pt>
                <c:pt idx="86">
                  <c:v>1.1545516177777961</c:v>
                </c:pt>
                <c:pt idx="87">
                  <c:v>1.1435122165079534</c:v>
                </c:pt>
                <c:pt idx="88">
                  <c:v>1.1324728152381107</c:v>
                </c:pt>
                <c:pt idx="89">
                  <c:v>1.1214334139682682</c:v>
                </c:pt>
                <c:pt idx="90">
                  <c:v>1.1103940126984255</c:v>
                </c:pt>
                <c:pt idx="91">
                  <c:v>1.0993546114285828</c:v>
                </c:pt>
                <c:pt idx="92">
                  <c:v>1.0883152101587403</c:v>
                </c:pt>
                <c:pt idx="93">
                  <c:v>1.0772758088888976</c:v>
                </c:pt>
                <c:pt idx="94">
                  <c:v>1.0662364076190549</c:v>
                </c:pt>
                <c:pt idx="95">
                  <c:v>1.0551970063492124</c:v>
                </c:pt>
                <c:pt idx="96">
                  <c:v>1.0441576050793697</c:v>
                </c:pt>
                <c:pt idx="97">
                  <c:v>1.0331182038095272</c:v>
                </c:pt>
                <c:pt idx="98">
                  <c:v>1.0220788025396845</c:v>
                </c:pt>
                <c:pt idx="99">
                  <c:v>1.0110394012698418</c:v>
                </c:pt>
                <c:pt idx="100">
                  <c:v>0.99999999999999933</c:v>
                </c:pt>
              </c:numCache>
            </c:numRef>
          </c:yVal>
        </c:ser>
        <c:axId val="100464128"/>
        <c:axId val="100466688"/>
      </c:scatterChart>
      <c:valAx>
        <c:axId val="100464128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Gas</a:t>
                </a:r>
                <a:r>
                  <a:rPr lang="en-GB" baseline="0"/>
                  <a:t> volume /litres</a:t>
                </a:r>
                <a:endParaRPr lang="en-GB"/>
              </a:p>
            </c:rich>
          </c:tx>
          <c:layout/>
        </c:title>
        <c:numFmt formatCode="0" sourceLinked="1"/>
        <c:tickLblPos val="nextTo"/>
        <c:crossAx val="100466688"/>
        <c:crosses val="autoZero"/>
        <c:crossBetween val="midCat"/>
      </c:valAx>
      <c:valAx>
        <c:axId val="1004666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Gas pressure</a:t>
                </a:r>
                <a:r>
                  <a:rPr lang="en-GB" baseline="0"/>
                  <a:t> /atm</a:t>
                </a:r>
                <a:endParaRPr lang="en-GB"/>
              </a:p>
            </c:rich>
          </c:tx>
          <c:layout/>
        </c:title>
        <c:numFmt formatCode="0.0" sourceLinked="1"/>
        <c:tickLblPos val="nextTo"/>
        <c:crossAx val="100464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076638965835646"/>
          <c:y val="0.37740344160661982"/>
          <c:w val="0.27877995642701525"/>
          <c:h val="0.35825484667314061"/>
        </c:manualLayout>
      </c:layout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426720</xdr:colOff>
      <xdr:row>1</xdr:row>
      <xdr:rowOff>152400</xdr:rowOff>
    </xdr:from>
    <xdr:to>
      <xdr:col>18</xdr:col>
      <xdr:colOff>160020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868680</xdr:colOff>
      <xdr:row>1</xdr:row>
      <xdr:rowOff>0</xdr:rowOff>
    </xdr:from>
    <xdr:to>
      <xdr:col>8</xdr:col>
      <xdr:colOff>7620</xdr:colOff>
      <xdr:row>3</xdr:row>
      <xdr:rowOff>352642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4526280" y="182880"/>
          <a:ext cx="906780" cy="7184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rtl="0" fontAlgn="base"/>
          <a:r>
            <a:rPr lang="en-GB" sz="1100">
              <a:latin typeface="+mn-lt"/>
              <a:ea typeface="+mn-ea"/>
              <a:cs typeface="+mn-cs"/>
            </a:rPr>
            <a:t>Rudolf Diesel</a:t>
          </a:r>
          <a:endParaRPr lang="en-GB" sz="1000"/>
        </a:p>
        <a:p>
          <a:pPr rtl="0" fontAlgn="base"/>
          <a:r>
            <a:rPr lang="en-GB" sz="1100">
              <a:latin typeface="+mn-lt"/>
              <a:ea typeface="+mn-ea"/>
              <a:cs typeface="+mn-cs"/>
            </a:rPr>
            <a:t>(1858-1913)</a:t>
          </a:r>
          <a:endParaRPr lang="en-GB" sz="1000"/>
        </a:p>
        <a:p>
          <a:endParaRPr lang="en-GB" sz="1000"/>
        </a:p>
      </xdr:txBody>
    </xdr:sp>
    <xdr:clientData/>
  </xdr:twoCellAnchor>
  <xdr:twoCellAnchor editAs="oneCell">
    <xdr:from>
      <xdr:col>5</xdr:col>
      <xdr:colOff>556260</xdr:colOff>
      <xdr:row>0</xdr:row>
      <xdr:rowOff>106680</xdr:rowOff>
    </xdr:from>
    <xdr:to>
      <xdr:col>6</xdr:col>
      <xdr:colOff>822960</xdr:colOff>
      <xdr:row>4</xdr:row>
      <xdr:rowOff>357505</xdr:rowOff>
    </xdr:to>
    <xdr:pic>
      <xdr:nvPicPr>
        <xdr:cNvPr id="6" name="Picture 5" descr="Rudolf Diesel2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2320" y="106680"/>
          <a:ext cx="876300" cy="1165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B106"/>
  <sheetViews>
    <sheetView tabSelected="1" zoomScaleNormal="100" workbookViewId="0">
      <selection activeCell="L36" sqref="L36"/>
    </sheetView>
  </sheetViews>
  <sheetFormatPr defaultRowHeight="14.4"/>
  <cols>
    <col min="1" max="1" width="4.77734375" customWidth="1"/>
    <col min="7" max="7" width="22.21875" customWidth="1"/>
    <col min="8" max="8" width="9" bestFit="1" customWidth="1"/>
    <col min="19" max="20" width="7.44140625" customWidth="1"/>
    <col min="21" max="21" width="6.5546875" bestFit="1" customWidth="1"/>
    <col min="22" max="22" width="8.5546875" bestFit="1" customWidth="1"/>
    <col min="23" max="23" width="7.44140625" customWidth="1"/>
    <col min="24" max="24" width="7.5546875" bestFit="1" customWidth="1"/>
    <col min="25" max="25" width="7.33203125" customWidth="1"/>
    <col min="26" max="26" width="8.5546875" bestFit="1" customWidth="1"/>
    <col min="27" max="27" width="6.5546875" bestFit="1" customWidth="1"/>
    <col min="28" max="28" width="8.5546875" bestFit="1" customWidth="1"/>
  </cols>
  <sheetData>
    <row r="2" spans="2:28">
      <c r="B2" s="1" t="s">
        <v>41</v>
      </c>
    </row>
    <row r="3" spans="2:28">
      <c r="B3" t="s">
        <v>26</v>
      </c>
      <c r="U3" t="s">
        <v>22</v>
      </c>
      <c r="W3" t="s">
        <v>23</v>
      </c>
      <c r="Y3" t="s">
        <v>24</v>
      </c>
      <c r="AA3" t="s">
        <v>25</v>
      </c>
    </row>
    <row r="4" spans="2:28" ht="28.8" customHeight="1">
      <c r="U4" s="28" t="s">
        <v>21</v>
      </c>
      <c r="V4" s="28"/>
      <c r="W4" s="28" t="s">
        <v>42</v>
      </c>
      <c r="X4" s="28"/>
      <c r="Y4" s="28" t="s">
        <v>20</v>
      </c>
      <c r="Z4" s="28"/>
      <c r="AA4" s="28" t="s">
        <v>27</v>
      </c>
      <c r="AB4" s="28"/>
    </row>
    <row r="5" spans="2:28" ht="42.6" customHeight="1">
      <c r="B5" s="1" t="s">
        <v>1</v>
      </c>
      <c r="T5" s="9" t="s">
        <v>38</v>
      </c>
      <c r="U5" s="7" t="s">
        <v>18</v>
      </c>
      <c r="V5" s="7" t="s">
        <v>19</v>
      </c>
      <c r="W5" s="7" t="s">
        <v>18</v>
      </c>
      <c r="X5" s="7" t="s">
        <v>19</v>
      </c>
      <c r="Y5" s="7" t="s">
        <v>18</v>
      </c>
      <c r="Z5" s="7" t="s">
        <v>19</v>
      </c>
      <c r="AA5" s="7" t="s">
        <v>18</v>
      </c>
      <c r="AB5" s="7" t="s">
        <v>19</v>
      </c>
    </row>
    <row r="6" spans="2:28">
      <c r="B6" s="27" t="s">
        <v>36</v>
      </c>
      <c r="C6" s="27"/>
      <c r="D6" s="27"/>
      <c r="E6" s="27"/>
      <c r="F6" s="27"/>
      <c r="G6" s="27"/>
      <c r="H6" s="21">
        <v>12</v>
      </c>
      <c r="T6">
        <v>0</v>
      </c>
      <c r="U6" s="8">
        <f>D28</f>
        <v>1</v>
      </c>
      <c r="V6" s="8">
        <f>D29</f>
        <v>1</v>
      </c>
      <c r="W6" s="8">
        <f>D31</f>
        <v>6.679593541705847</v>
      </c>
      <c r="X6" s="8">
        <f>D32</f>
        <v>0.32</v>
      </c>
      <c r="Y6" s="8">
        <f>D34</f>
        <v>6.679593541705847</v>
      </c>
      <c r="Z6" s="8">
        <f>D35</f>
        <v>0.5</v>
      </c>
      <c r="AA6" s="8">
        <f>D37</f>
        <v>2.1039401269842615</v>
      </c>
      <c r="AB6" s="8">
        <f>D38</f>
        <v>1</v>
      </c>
    </row>
    <row r="7" spans="2:28">
      <c r="B7" s="27" t="s">
        <v>37</v>
      </c>
      <c r="C7" s="27"/>
      <c r="D7" s="27"/>
      <c r="E7" s="27"/>
      <c r="F7" s="27"/>
      <c r="G7" s="27"/>
      <c r="H7" s="25">
        <v>1</v>
      </c>
      <c r="T7">
        <f>T6+0.01</f>
        <v>0.01</v>
      </c>
      <c r="U7" s="8">
        <f>$H$7*(($H$8/V7)^$H$44)</f>
        <v>1.0114369497295086</v>
      </c>
      <c r="V7" s="8">
        <f t="shared" ref="V7:V29" si="0">$D$29+T7*($D$32-$D$29)</f>
        <v>0.99319999999999997</v>
      </c>
      <c r="W7" s="8">
        <f>$D$31+T7*($D$34-$D$31)</f>
        <v>6.679593541705847</v>
      </c>
      <c r="X7" s="8">
        <f t="shared" ref="X7:X29" si="1">$D$32+T7*($D$35-$D$32)</f>
        <v>0.32180000000000003</v>
      </c>
      <c r="Y7" s="8">
        <f>$D$31*(($H$10/Z7)^$H$44)</f>
        <v>6.5697334039773567</v>
      </c>
      <c r="Z7" s="8">
        <f t="shared" ref="Z7:Z28" si="2">$D$35+T7*($D$38-$D$35)</f>
        <v>0.505</v>
      </c>
      <c r="AA7" s="8">
        <f>$D$37+T7*($D$28-$D$37)</f>
        <v>2.092900725714419</v>
      </c>
      <c r="AB7" s="8">
        <f t="shared" ref="AB7:AB29" si="3">$D$38+T7*($D$29-$D$38)</f>
        <v>1</v>
      </c>
    </row>
    <row r="8" spans="2:28">
      <c r="B8" s="27" t="s">
        <v>52</v>
      </c>
      <c r="C8" s="27"/>
      <c r="D8" s="27"/>
      <c r="E8" s="27"/>
      <c r="F8" s="27"/>
      <c r="G8" s="27"/>
      <c r="H8" s="30">
        <v>1</v>
      </c>
      <c r="T8">
        <f t="shared" ref="T8:T71" si="4">T7+0.01</f>
        <v>0.02</v>
      </c>
      <c r="U8" s="8">
        <f t="shared" ref="U8:U71" si="5">$H$7*(($H$8/V8)^$H$44)</f>
        <v>1.0230846310907782</v>
      </c>
      <c r="V8" s="8">
        <f t="shared" si="0"/>
        <v>0.98640000000000005</v>
      </c>
      <c r="W8" s="8">
        <f t="shared" ref="W8:W71" si="6">$D$31+T8*($D$34-$D$31)</f>
        <v>6.679593541705847</v>
      </c>
      <c r="X8" s="8">
        <f t="shared" si="1"/>
        <v>0.3236</v>
      </c>
      <c r="Y8" s="8">
        <f t="shared" ref="Y8:Y71" si="7">$D$31*(($H$10/Z8)^$H$44)</f>
        <v>6.4627360147175805</v>
      </c>
      <c r="Z8" s="8">
        <f t="shared" si="2"/>
        <v>0.51</v>
      </c>
      <c r="AA8" s="8">
        <f t="shared" ref="AA8:AA71" si="8">$D$37+T8*($D$28-$D$37)</f>
        <v>2.0818613244445761</v>
      </c>
      <c r="AB8" s="8">
        <f t="shared" si="3"/>
        <v>1</v>
      </c>
    </row>
    <row r="9" spans="2:28">
      <c r="B9" s="27" t="s">
        <v>53</v>
      </c>
      <c r="C9" s="27"/>
      <c r="D9" s="27"/>
      <c r="E9" s="27"/>
      <c r="F9" s="27"/>
      <c r="G9" s="27"/>
      <c r="H9" s="30">
        <v>0.32</v>
      </c>
      <c r="T9">
        <f t="shared" si="4"/>
        <v>0.03</v>
      </c>
      <c r="U9" s="8">
        <f t="shared" si="5"/>
        <v>1.0349484201174763</v>
      </c>
      <c r="V9" s="8">
        <f t="shared" si="0"/>
        <v>0.97960000000000003</v>
      </c>
      <c r="W9" s="8">
        <f t="shared" si="6"/>
        <v>6.679593541705847</v>
      </c>
      <c r="X9" s="8">
        <f t="shared" si="1"/>
        <v>0.32540000000000002</v>
      </c>
      <c r="Y9" s="8">
        <f t="shared" si="7"/>
        <v>6.3584997950403439</v>
      </c>
      <c r="Z9" s="8">
        <f t="shared" si="2"/>
        <v>0.51500000000000001</v>
      </c>
      <c r="AA9" s="8">
        <f t="shared" si="8"/>
        <v>2.0708219231747336</v>
      </c>
      <c r="AB9" s="8">
        <f t="shared" si="3"/>
        <v>1</v>
      </c>
    </row>
    <row r="10" spans="2:28">
      <c r="B10" s="27" t="s">
        <v>54</v>
      </c>
      <c r="C10" s="27"/>
      <c r="D10" s="27"/>
      <c r="E10" s="27"/>
      <c r="F10" s="27"/>
      <c r="G10" s="27"/>
      <c r="H10" s="30">
        <f>0.5</f>
        <v>0.5</v>
      </c>
      <c r="T10">
        <f t="shared" si="4"/>
        <v>0.04</v>
      </c>
      <c r="U10" s="8">
        <f t="shared" si="5"/>
        <v>1.0470338686196878</v>
      </c>
      <c r="V10" s="8">
        <f t="shared" si="0"/>
        <v>0.9728</v>
      </c>
      <c r="W10" s="8">
        <f t="shared" si="6"/>
        <v>6.679593541705847</v>
      </c>
      <c r="X10" s="8">
        <f t="shared" si="1"/>
        <v>0.32719999999999999</v>
      </c>
      <c r="Y10" s="8">
        <f t="shared" si="7"/>
        <v>6.2569277093896094</v>
      </c>
      <c r="Z10" s="8">
        <f t="shared" si="2"/>
        <v>0.52</v>
      </c>
      <c r="AA10" s="8">
        <f t="shared" si="8"/>
        <v>2.0597825219048911</v>
      </c>
      <c r="AB10" s="8">
        <f t="shared" si="3"/>
        <v>1</v>
      </c>
    </row>
    <row r="11" spans="2:28">
      <c r="B11" s="27" t="s">
        <v>15</v>
      </c>
      <c r="C11" s="27"/>
      <c r="D11" s="27"/>
      <c r="E11" s="27"/>
      <c r="F11" s="27"/>
      <c r="G11" s="27"/>
      <c r="H11" s="3">
        <v>3</v>
      </c>
      <c r="T11">
        <f t="shared" si="4"/>
        <v>0.05</v>
      </c>
      <c r="U11" s="8">
        <f t="shared" si="5"/>
        <v>1.0593467112119301</v>
      </c>
      <c r="V11" s="8">
        <f t="shared" si="0"/>
        <v>0.96599999999999997</v>
      </c>
      <c r="W11" s="8">
        <f t="shared" si="6"/>
        <v>6.679593541705847</v>
      </c>
      <c r="X11" s="8">
        <f t="shared" si="1"/>
        <v>0.32900000000000001</v>
      </c>
      <c r="Y11" s="8">
        <f t="shared" si="7"/>
        <v>6.1579270211282049</v>
      </c>
      <c r="Z11" s="8">
        <f t="shared" si="2"/>
        <v>0.52500000000000002</v>
      </c>
      <c r="AA11" s="8">
        <f t="shared" si="8"/>
        <v>2.0487431206350486</v>
      </c>
      <c r="AB11" s="8">
        <f t="shared" si="3"/>
        <v>1</v>
      </c>
    </row>
    <row r="12" spans="2:28">
      <c r="B12" s="27" t="s">
        <v>14</v>
      </c>
      <c r="C12" s="27"/>
      <c r="D12" s="27"/>
      <c r="E12" s="27"/>
      <c r="F12" s="27"/>
      <c r="G12" s="27"/>
      <c r="H12" s="3">
        <v>28.966000000000001</v>
      </c>
      <c r="T12">
        <f t="shared" si="4"/>
        <v>6.0000000000000005E-2</v>
      </c>
      <c r="U12" s="8">
        <f t="shared" si="5"/>
        <v>1.0718928726740957</v>
      </c>
      <c r="V12" s="8">
        <f t="shared" si="0"/>
        <v>0.95920000000000005</v>
      </c>
      <c r="W12" s="8">
        <f t="shared" si="6"/>
        <v>6.679593541705847</v>
      </c>
      <c r="X12" s="8">
        <f t="shared" si="1"/>
        <v>0.33079999999999998</v>
      </c>
      <c r="Y12" s="8">
        <f t="shared" si="7"/>
        <v>6.0614090634495419</v>
      </c>
      <c r="Z12" s="8">
        <f t="shared" si="2"/>
        <v>0.53</v>
      </c>
      <c r="AA12" s="8">
        <f t="shared" si="8"/>
        <v>2.0377037193652057</v>
      </c>
      <c r="AB12" s="8">
        <f t="shared" si="3"/>
        <v>1</v>
      </c>
    </row>
    <row r="13" spans="2:28">
      <c r="T13">
        <f t="shared" si="4"/>
        <v>7.0000000000000007E-2</v>
      </c>
      <c r="U13" s="8">
        <f t="shared" si="5"/>
        <v>1.0846784756636043</v>
      </c>
      <c r="V13" s="8">
        <f t="shared" si="0"/>
        <v>0.95240000000000002</v>
      </c>
      <c r="W13" s="8">
        <f t="shared" si="6"/>
        <v>6.679593541705847</v>
      </c>
      <c r="X13" s="8">
        <f t="shared" si="1"/>
        <v>0.33260000000000001</v>
      </c>
      <c r="Y13" s="8">
        <f t="shared" si="7"/>
        <v>5.9672890245178856</v>
      </c>
      <c r="Z13" s="8">
        <f t="shared" si="2"/>
        <v>0.53500000000000003</v>
      </c>
      <c r="AA13" s="8">
        <f t="shared" si="8"/>
        <v>2.0266643180953632</v>
      </c>
      <c r="AB13" s="8">
        <f t="shared" si="3"/>
        <v>1</v>
      </c>
    </row>
    <row r="14" spans="2:28">
      <c r="B14" s="1" t="s">
        <v>2</v>
      </c>
      <c r="T14">
        <f t="shared" si="4"/>
        <v>0.08</v>
      </c>
      <c r="U14" s="8">
        <f t="shared" si="5"/>
        <v>1.0977098487981609</v>
      </c>
      <c r="V14" s="8">
        <f t="shared" si="0"/>
        <v>0.9456</v>
      </c>
      <c r="W14" s="8">
        <f t="shared" si="6"/>
        <v>6.679593541705847</v>
      </c>
      <c r="X14" s="8">
        <f t="shared" si="1"/>
        <v>0.33440000000000003</v>
      </c>
      <c r="Y14" s="8">
        <f t="shared" si="7"/>
        <v>5.8754857458302494</v>
      </c>
      <c r="Z14" s="8">
        <f t="shared" si="2"/>
        <v>0.54</v>
      </c>
      <c r="AA14" s="8">
        <f t="shared" si="8"/>
        <v>2.0156249168255207</v>
      </c>
      <c r="AB14" s="8">
        <f t="shared" si="3"/>
        <v>1</v>
      </c>
    </row>
    <row r="15" spans="2:28">
      <c r="B15" s="27" t="s">
        <v>43</v>
      </c>
      <c r="C15" s="27"/>
      <c r="D15" s="27"/>
      <c r="E15" s="27"/>
      <c r="F15" s="27"/>
      <c r="G15" s="27"/>
      <c r="H15" s="6">
        <f>H43*(H12/1000)*H46*(D36-D33)/1000</f>
        <v>0.30456441702600512</v>
      </c>
      <c r="T15">
        <f t="shared" si="4"/>
        <v>0.09</v>
      </c>
      <c r="U15" s="8">
        <f t="shared" si="5"/>
        <v>1.1109935351297573</v>
      </c>
      <c r="V15" s="8">
        <f t="shared" si="0"/>
        <v>0.93879999999999997</v>
      </c>
      <c r="W15" s="8">
        <f t="shared" si="6"/>
        <v>6.679593541705847</v>
      </c>
      <c r="X15" s="8">
        <f t="shared" si="1"/>
        <v>0.3362</v>
      </c>
      <c r="Y15" s="8">
        <f t="shared" si="7"/>
        <v>5.7859215328728721</v>
      </c>
      <c r="Z15" s="8">
        <f t="shared" si="2"/>
        <v>0.54500000000000004</v>
      </c>
      <c r="AA15" s="8">
        <f t="shared" si="8"/>
        <v>2.0045855155556778</v>
      </c>
      <c r="AB15" s="8">
        <f t="shared" si="3"/>
        <v>1</v>
      </c>
    </row>
    <row r="16" spans="2:28">
      <c r="B16" s="27" t="s">
        <v>28</v>
      </c>
      <c r="C16" s="27"/>
      <c r="D16" s="27"/>
      <c r="E16" s="27"/>
      <c r="F16" s="27"/>
      <c r="G16" s="27"/>
      <c r="H16" s="6">
        <f>H43*(H12/1000)*H45*(D39-D30)/1000</f>
        <v>0.16778510005002048</v>
      </c>
      <c r="T16">
        <f t="shared" si="4"/>
        <v>9.9999999999999992E-2</v>
      </c>
      <c r="U16" s="8">
        <f t="shared" si="5"/>
        <v>1.1245363010318519</v>
      </c>
      <c r="V16" s="8">
        <f t="shared" si="0"/>
        <v>0.93200000000000005</v>
      </c>
      <c r="W16" s="8">
        <f t="shared" si="6"/>
        <v>6.679593541705847</v>
      </c>
      <c r="X16" s="8">
        <f t="shared" si="1"/>
        <v>0.33800000000000002</v>
      </c>
      <c r="Y16" s="8">
        <f t="shared" si="7"/>
        <v>5.698521977217947</v>
      </c>
      <c r="Z16" s="8">
        <f t="shared" si="2"/>
        <v>0.55000000000000004</v>
      </c>
      <c r="AA16" s="8">
        <f t="shared" si="8"/>
        <v>1.9935461142858353</v>
      </c>
      <c r="AB16" s="8">
        <f t="shared" si="3"/>
        <v>1</v>
      </c>
    </row>
    <row r="17" spans="2:28">
      <c r="B17" s="27" t="s">
        <v>17</v>
      </c>
      <c r="C17" s="27"/>
      <c r="D17" s="27"/>
      <c r="E17" s="27"/>
      <c r="F17" s="27"/>
      <c r="G17" s="27"/>
      <c r="H17" s="6">
        <f>H15-H16</f>
        <v>0.13677931697598464</v>
      </c>
      <c r="T17">
        <f t="shared" si="4"/>
        <v>0.10999999999999999</v>
      </c>
      <c r="U17" s="8">
        <f t="shared" si="5"/>
        <v>1.1383451455230675</v>
      </c>
      <c r="V17" s="8">
        <f t="shared" si="0"/>
        <v>0.92520000000000002</v>
      </c>
      <c r="W17" s="8">
        <f t="shared" si="6"/>
        <v>6.679593541705847</v>
      </c>
      <c r="X17" s="8">
        <f t="shared" si="1"/>
        <v>0.33979999999999999</v>
      </c>
      <c r="Y17" s="8">
        <f t="shared" si="7"/>
        <v>5.6132157892728882</v>
      </c>
      <c r="Z17" s="8">
        <f t="shared" si="2"/>
        <v>0.55499999999999994</v>
      </c>
      <c r="AA17" s="8">
        <f t="shared" si="8"/>
        <v>1.9825067130159928</v>
      </c>
      <c r="AB17" s="8">
        <f t="shared" si="3"/>
        <v>1</v>
      </c>
    </row>
    <row r="18" spans="2:28">
      <c r="B18" s="27" t="s">
        <v>3</v>
      </c>
      <c r="C18" s="27"/>
      <c r="D18" s="27"/>
      <c r="E18" s="27"/>
      <c r="F18" s="27"/>
      <c r="G18" s="27"/>
      <c r="H18" s="6">
        <f>H17/H15</f>
        <v>0.44909815240926776</v>
      </c>
      <c r="T18">
        <f t="shared" si="4"/>
        <v>0.11999999999999998</v>
      </c>
      <c r="U18" s="8">
        <f t="shared" si="5"/>
        <v>1.1524273100522457</v>
      </c>
      <c r="V18" s="8">
        <f t="shared" si="0"/>
        <v>0.91839999999999999</v>
      </c>
      <c r="W18" s="8">
        <f t="shared" si="6"/>
        <v>6.679593541705847</v>
      </c>
      <c r="X18" s="8">
        <f t="shared" si="1"/>
        <v>0.34160000000000001</v>
      </c>
      <c r="Y18" s="8">
        <f t="shared" si="7"/>
        <v>5.5299346409550925</v>
      </c>
      <c r="Z18" s="8">
        <f t="shared" si="2"/>
        <v>0.55999999999999994</v>
      </c>
      <c r="AA18" s="8">
        <f t="shared" si="8"/>
        <v>1.9714673117461501</v>
      </c>
      <c r="AB18" s="8">
        <f t="shared" si="3"/>
        <v>1</v>
      </c>
    </row>
    <row r="19" spans="2:28">
      <c r="T19">
        <f t="shared" si="4"/>
        <v>0.12999999999999998</v>
      </c>
      <c r="U19" s="8">
        <f t="shared" si="5"/>
        <v>1.1667902887713064</v>
      </c>
      <c r="V19" s="8">
        <f t="shared" si="0"/>
        <v>0.91159999999999997</v>
      </c>
      <c r="W19" s="8">
        <f t="shared" si="6"/>
        <v>6.679593541705847</v>
      </c>
      <c r="X19" s="8">
        <f t="shared" si="1"/>
        <v>0.34339999999999998</v>
      </c>
      <c r="Y19" s="8">
        <f t="shared" si="7"/>
        <v>5.4486130176208345</v>
      </c>
      <c r="Z19" s="8">
        <f t="shared" si="2"/>
        <v>0.56499999999999995</v>
      </c>
      <c r="AA19" s="8">
        <f t="shared" si="8"/>
        <v>1.9604279104763076</v>
      </c>
      <c r="AB19" s="8">
        <f t="shared" si="3"/>
        <v>1</v>
      </c>
    </row>
    <row r="20" spans="2:28">
      <c r="B20" s="29" t="s">
        <v>4</v>
      </c>
      <c r="C20" s="29"/>
      <c r="D20" s="29"/>
      <c r="E20" s="29"/>
      <c r="F20" s="29"/>
      <c r="G20" s="29"/>
      <c r="H20" s="6">
        <f>1-(1/((H8/H9)^(H44-1)))*((H10/H9)^H44 - 1)/(H44*(H10/H9 - 1))</f>
        <v>0.44909815240926809</v>
      </c>
      <c r="T20">
        <f t="shared" si="4"/>
        <v>0.13999999999999999</v>
      </c>
      <c r="U20" s="8">
        <f t="shared" si="5"/>
        <v>1.181441839324094</v>
      </c>
      <c r="V20" s="8">
        <f t="shared" si="0"/>
        <v>0.90480000000000005</v>
      </c>
      <c r="W20" s="8">
        <f t="shared" si="6"/>
        <v>6.679593541705847</v>
      </c>
      <c r="X20" s="8">
        <f t="shared" si="1"/>
        <v>0.34520000000000001</v>
      </c>
      <c r="Y20" s="8">
        <f t="shared" si="7"/>
        <v>5.3691880786277286</v>
      </c>
      <c r="Z20" s="8">
        <f t="shared" si="2"/>
        <v>0.56999999999999995</v>
      </c>
      <c r="AA20" s="8">
        <f t="shared" si="8"/>
        <v>1.9493885092064649</v>
      </c>
      <c r="AB20" s="8">
        <f t="shared" si="3"/>
        <v>1</v>
      </c>
    </row>
    <row r="21" spans="2:28">
      <c r="T21">
        <f t="shared" si="4"/>
        <v>0.15</v>
      </c>
      <c r="U21" s="8">
        <f t="shared" si="5"/>
        <v>1.1963899941812342</v>
      </c>
      <c r="V21" s="8">
        <f t="shared" si="0"/>
        <v>0.89800000000000002</v>
      </c>
      <c r="W21" s="8">
        <f t="shared" si="6"/>
        <v>6.679593541705847</v>
      </c>
      <c r="X21" s="8">
        <f t="shared" si="1"/>
        <v>0.34700000000000003</v>
      </c>
      <c r="Y21" s="8">
        <f t="shared" si="7"/>
        <v>5.291599525956916</v>
      </c>
      <c r="Z21" s="8">
        <f t="shared" si="2"/>
        <v>0.57499999999999996</v>
      </c>
      <c r="AA21" s="8">
        <f t="shared" si="8"/>
        <v>1.9383491079366222</v>
      </c>
      <c r="AB21" s="8">
        <f t="shared" si="3"/>
        <v>1</v>
      </c>
    </row>
    <row r="22" spans="2:28">
      <c r="T22">
        <f t="shared" si="4"/>
        <v>0.16</v>
      </c>
      <c r="U22" s="8">
        <f t="shared" si="5"/>
        <v>1.2116430725530269</v>
      </c>
      <c r="V22" s="8">
        <f t="shared" si="0"/>
        <v>0.89119999999999999</v>
      </c>
      <c r="W22" s="8">
        <f t="shared" si="6"/>
        <v>6.679593541705847</v>
      </c>
      <c r="X22" s="8">
        <f t="shared" si="1"/>
        <v>0.3488</v>
      </c>
      <c r="Y22" s="8">
        <f t="shared" si="7"/>
        <v>5.2157894803638145</v>
      </c>
      <c r="Z22" s="8">
        <f t="shared" si="2"/>
        <v>0.57999999999999996</v>
      </c>
      <c r="AA22" s="8">
        <f t="shared" si="8"/>
        <v>1.9273097066667797</v>
      </c>
      <c r="AB22" s="8">
        <f t="shared" si="3"/>
        <v>1</v>
      </c>
    </row>
    <row r="23" spans="2:28">
      <c r="E23" s="5" t="s">
        <v>13</v>
      </c>
      <c r="T23">
        <f t="shared" si="4"/>
        <v>0.17</v>
      </c>
      <c r="U23" s="8">
        <f t="shared" si="5"/>
        <v>1.2272096929145333</v>
      </c>
      <c r="V23" s="8">
        <f t="shared" si="0"/>
        <v>0.88439999999999996</v>
      </c>
      <c r="W23" s="8">
        <f t="shared" si="6"/>
        <v>6.679593541705847</v>
      </c>
      <c r="X23" s="8">
        <f t="shared" si="1"/>
        <v>0.35060000000000002</v>
      </c>
      <c r="Y23" s="8">
        <f t="shared" si="7"/>
        <v>5.1417023645655444</v>
      </c>
      <c r="Z23" s="8">
        <f t="shared" si="2"/>
        <v>0.58499999999999996</v>
      </c>
      <c r="AA23" s="8">
        <f t="shared" si="8"/>
        <v>1.916270305396937</v>
      </c>
      <c r="AB23" s="8">
        <f t="shared" si="3"/>
        <v>1</v>
      </c>
    </row>
    <row r="24" spans="2:28">
      <c r="E24" s="5" t="s">
        <v>44</v>
      </c>
      <c r="T24">
        <f t="shared" si="4"/>
        <v>0.18000000000000002</v>
      </c>
      <c r="U24" s="8">
        <f t="shared" si="5"/>
        <v>1.2430987861793208</v>
      </c>
      <c r="V24" s="8">
        <f t="shared" si="0"/>
        <v>0.87759999999999994</v>
      </c>
      <c r="W24" s="8">
        <f t="shared" si="6"/>
        <v>6.679593541705847</v>
      </c>
      <c r="X24" s="8">
        <f t="shared" si="1"/>
        <v>0.35239999999999999</v>
      </c>
      <c r="Y24" s="8">
        <f t="shared" si="7"/>
        <v>5.0692847930091194</v>
      </c>
      <c r="Z24" s="8">
        <f t="shared" si="2"/>
        <v>0.59</v>
      </c>
      <c r="AA24" s="8">
        <f t="shared" si="8"/>
        <v>1.9052309041270945</v>
      </c>
      <c r="AB24" s="8">
        <f t="shared" si="3"/>
        <v>1</v>
      </c>
    </row>
    <row r="25" spans="2:28">
      <c r="E25" s="5" t="s">
        <v>45</v>
      </c>
      <c r="T25">
        <f t="shared" si="4"/>
        <v>0.19000000000000003</v>
      </c>
      <c r="U25" s="8">
        <f t="shared" si="5"/>
        <v>1.2593196095607928</v>
      </c>
      <c r="V25" s="8">
        <f t="shared" si="0"/>
        <v>0.87080000000000002</v>
      </c>
      <c r="W25" s="8">
        <f t="shared" si="6"/>
        <v>6.679593541705847</v>
      </c>
      <c r="X25" s="8">
        <f t="shared" si="1"/>
        <v>0.35420000000000001</v>
      </c>
      <c r="Y25" s="8">
        <f t="shared" si="7"/>
        <v>4.9984854677976651</v>
      </c>
      <c r="Z25" s="8">
        <f t="shared" si="2"/>
        <v>0.59499999999999997</v>
      </c>
      <c r="AA25" s="8">
        <f t="shared" si="8"/>
        <v>1.8941915028572518</v>
      </c>
      <c r="AB25" s="8">
        <f t="shared" si="3"/>
        <v>1</v>
      </c>
    </row>
    <row r="26" spans="2:28">
      <c r="T26">
        <f t="shared" si="4"/>
        <v>0.20000000000000004</v>
      </c>
      <c r="U26" s="8">
        <f t="shared" si="5"/>
        <v>1.2758817611627118</v>
      </c>
      <c r="V26" s="8">
        <f t="shared" si="0"/>
        <v>0.86399999999999999</v>
      </c>
      <c r="W26" s="8">
        <f t="shared" si="6"/>
        <v>6.679593541705847</v>
      </c>
      <c r="X26" s="8">
        <f t="shared" si="1"/>
        <v>0.35599999999999998</v>
      </c>
      <c r="Y26" s="8">
        <f t="shared" si="7"/>
        <v>4.9292550803823234</v>
      </c>
      <c r="Z26" s="8">
        <f t="shared" si="2"/>
        <v>0.6</v>
      </c>
      <c r="AA26" s="8">
        <f t="shared" si="8"/>
        <v>1.8831521015874091</v>
      </c>
      <c r="AB26" s="8">
        <f t="shared" si="3"/>
        <v>1</v>
      </c>
    </row>
    <row r="27" spans="2:28">
      <c r="B27" s="1" t="s">
        <v>33</v>
      </c>
      <c r="T27">
        <f t="shared" si="4"/>
        <v>0.21000000000000005</v>
      </c>
      <c r="U27" s="8">
        <f t="shared" si="5"/>
        <v>1.2927951953433663</v>
      </c>
      <c r="V27" s="8">
        <f t="shared" si="0"/>
        <v>0.85719999999999996</v>
      </c>
      <c r="W27" s="8">
        <f t="shared" si="6"/>
        <v>6.679593541705847</v>
      </c>
      <c r="X27" s="8">
        <f t="shared" si="1"/>
        <v>0.35780000000000001</v>
      </c>
      <c r="Y27" s="8">
        <f t="shared" si="7"/>
        <v>4.8615462186555272</v>
      </c>
      <c r="Z27" s="8">
        <f t="shared" si="2"/>
        <v>0.60499999999999998</v>
      </c>
      <c r="AA27" s="8">
        <f t="shared" si="8"/>
        <v>1.8721127003175666</v>
      </c>
      <c r="AB27" s="8">
        <f t="shared" si="3"/>
        <v>1</v>
      </c>
    </row>
    <row r="28" spans="2:28">
      <c r="B28" s="4"/>
      <c r="C28" s="10" t="s">
        <v>5</v>
      </c>
      <c r="D28" s="24">
        <f>H7</f>
        <v>1</v>
      </c>
      <c r="E28" s="16"/>
      <c r="F28" s="18"/>
      <c r="G28" s="16"/>
      <c r="T28">
        <f t="shared" si="4"/>
        <v>0.22000000000000006</v>
      </c>
      <c r="U28" s="8">
        <f t="shared" si="5"/>
        <v>1.3100702389009447</v>
      </c>
      <c r="V28" s="8">
        <f t="shared" si="0"/>
        <v>0.85039999999999993</v>
      </c>
      <c r="W28" s="8">
        <f t="shared" si="6"/>
        <v>6.679593541705847</v>
      </c>
      <c r="X28" s="8">
        <f t="shared" si="1"/>
        <v>0.35960000000000003</v>
      </c>
      <c r="Y28" s="8">
        <f t="shared" si="7"/>
        <v>4.7953132791071802</v>
      </c>
      <c r="Z28" s="8">
        <f t="shared" si="2"/>
        <v>0.61</v>
      </c>
      <c r="AA28" s="8">
        <f t="shared" si="8"/>
        <v>1.8610732990477239</v>
      </c>
      <c r="AB28" s="8">
        <f t="shared" si="3"/>
        <v>1</v>
      </c>
    </row>
    <row r="29" spans="2:28">
      <c r="B29" s="4"/>
      <c r="C29" s="10" t="s">
        <v>6</v>
      </c>
      <c r="D29" s="22">
        <f>H8</f>
        <v>1</v>
      </c>
      <c r="T29">
        <f t="shared" si="4"/>
        <v>0.23000000000000007</v>
      </c>
      <c r="U29" s="8">
        <f t="shared" si="5"/>
        <v>1.3277176081309987</v>
      </c>
      <c r="V29" s="8">
        <f t="shared" si="0"/>
        <v>0.84359999999999991</v>
      </c>
      <c r="W29" s="8">
        <f t="shared" si="6"/>
        <v>6.679593541705847</v>
      </c>
      <c r="X29" s="8">
        <f t="shared" si="1"/>
        <v>0.3614</v>
      </c>
      <c r="Y29" s="8">
        <f t="shared" si="7"/>
        <v>4.730512383728998</v>
      </c>
      <c r="Z29" s="8">
        <f t="shared" ref="Z29:Z45" si="9">$D$35+T29*($D$38-$D$35)</f>
        <v>0.61499999999999999</v>
      </c>
      <c r="AA29" s="8">
        <f t="shared" si="8"/>
        <v>1.8500338977778812</v>
      </c>
      <c r="AB29" s="8">
        <f t="shared" si="3"/>
        <v>1</v>
      </c>
    </row>
    <row r="30" spans="2:28">
      <c r="B30" s="4"/>
      <c r="C30" s="10" t="s">
        <v>29</v>
      </c>
      <c r="D30" s="22">
        <f>H6+273</f>
        <v>285</v>
      </c>
      <c r="G30" t="s">
        <v>49</v>
      </c>
      <c r="T30">
        <f t="shared" si="4"/>
        <v>0.24000000000000007</v>
      </c>
      <c r="U30" s="8">
        <f t="shared" si="5"/>
        <v>1.3457484268104689</v>
      </c>
      <c r="V30" s="8">
        <f t="shared" ref="V30:V43" si="10">$D$29+T30*($D$32-$D$29)</f>
        <v>0.83679999999999999</v>
      </c>
      <c r="W30" s="8">
        <f t="shared" si="6"/>
        <v>6.679593541705847</v>
      </c>
      <c r="X30" s="8">
        <f t="shared" ref="X30:X45" si="11">$D$32+T30*($D$35-$D$32)</f>
        <v>0.36320000000000002</v>
      </c>
      <c r="Y30" s="8">
        <f t="shared" si="7"/>
        <v>4.6671013013742702</v>
      </c>
      <c r="Z30" s="8">
        <f t="shared" si="9"/>
        <v>0.62</v>
      </c>
      <c r="AA30" s="8">
        <f t="shared" si="8"/>
        <v>1.8389944965080387</v>
      </c>
      <c r="AB30" s="8">
        <f t="shared" ref="AB30:AB46" si="12">$D$38+T30*($D$29-$D$38)</f>
        <v>1</v>
      </c>
    </row>
    <row r="31" spans="2:28">
      <c r="B31" s="13"/>
      <c r="C31" s="11" t="s">
        <v>7</v>
      </c>
      <c r="D31" s="24">
        <f>D28*((D29/D32)^H44)</f>
        <v>6.679593541705847</v>
      </c>
      <c r="G31" s="7" t="s">
        <v>39</v>
      </c>
      <c r="H31" s="3">
        <v>84</v>
      </c>
      <c r="K31" s="1"/>
      <c r="T31">
        <f t="shared" si="4"/>
        <v>0.25000000000000006</v>
      </c>
      <c r="U31" s="8">
        <f t="shared" si="5"/>
        <v>1.364174245166639</v>
      </c>
      <c r="V31" s="8">
        <f t="shared" si="10"/>
        <v>0.83</v>
      </c>
      <c r="W31" s="8">
        <f t="shared" si="6"/>
        <v>6.679593541705847</v>
      </c>
      <c r="X31" s="8">
        <f t="shared" si="11"/>
        <v>0.36499999999999999</v>
      </c>
      <c r="Y31" s="8">
        <f t="shared" si="7"/>
        <v>4.6050393733004835</v>
      </c>
      <c r="Z31" s="8">
        <f t="shared" si="9"/>
        <v>0.625</v>
      </c>
      <c r="AA31" s="8">
        <f t="shared" si="8"/>
        <v>1.827955095238196</v>
      </c>
      <c r="AB31" s="8">
        <f t="shared" si="12"/>
        <v>1</v>
      </c>
    </row>
    <row r="32" spans="2:28">
      <c r="B32" s="13"/>
      <c r="C32" s="11" t="s">
        <v>8</v>
      </c>
      <c r="D32" s="24">
        <f>H9</f>
        <v>0.32</v>
      </c>
      <c r="G32" s="7" t="s">
        <v>40</v>
      </c>
      <c r="H32" s="23">
        <f>H17*H31/60</f>
        <v>0.19149104376637849</v>
      </c>
      <c r="K32" s="1"/>
      <c r="T32">
        <f t="shared" si="4"/>
        <v>0.26000000000000006</v>
      </c>
      <c r="U32" s="8">
        <f t="shared" si="5"/>
        <v>1.3830070598935498</v>
      </c>
      <c r="V32" s="8">
        <f t="shared" si="10"/>
        <v>0.82319999999999993</v>
      </c>
      <c r="W32" s="8">
        <f t="shared" si="6"/>
        <v>6.679593541705847</v>
      </c>
      <c r="X32" s="8">
        <f t="shared" si="11"/>
        <v>0.36680000000000001</v>
      </c>
      <c r="Y32" s="8">
        <f t="shared" si="7"/>
        <v>4.5442874426409983</v>
      </c>
      <c r="Z32" s="8">
        <f t="shared" si="9"/>
        <v>0.63</v>
      </c>
      <c r="AA32" s="8">
        <f t="shared" si="8"/>
        <v>1.8169156939683533</v>
      </c>
      <c r="AB32" s="8">
        <f t="shared" si="12"/>
        <v>1</v>
      </c>
    </row>
    <row r="33" spans="2:28">
      <c r="B33" s="13"/>
      <c r="C33" s="19" t="s">
        <v>30</v>
      </c>
      <c r="D33" s="22">
        <f>D31*101325*(D32/1000)/(H43*8.314)</f>
        <v>609.17893100357321</v>
      </c>
      <c r="T33">
        <f t="shared" si="4"/>
        <v>0.27000000000000007</v>
      </c>
      <c r="U33" s="8">
        <f t="shared" si="5"/>
        <v>1.4022593352829615</v>
      </c>
      <c r="V33" s="8">
        <f t="shared" si="10"/>
        <v>0.81640000000000001</v>
      </c>
      <c r="W33" s="8">
        <f t="shared" si="6"/>
        <v>6.679593541705847</v>
      </c>
      <c r="X33" s="8">
        <f t="shared" si="11"/>
        <v>0.36860000000000004</v>
      </c>
      <c r="Y33" s="8">
        <f t="shared" si="7"/>
        <v>4.4848077875691992</v>
      </c>
      <c r="Z33" s="8">
        <f t="shared" si="9"/>
        <v>0.63500000000000001</v>
      </c>
      <c r="AA33" s="8">
        <f t="shared" si="8"/>
        <v>1.8058762926985108</v>
      </c>
      <c r="AB33" s="8">
        <f t="shared" si="12"/>
        <v>1</v>
      </c>
    </row>
    <row r="34" spans="2:28">
      <c r="B34" s="14"/>
      <c r="C34" s="12" t="s">
        <v>9</v>
      </c>
      <c r="D34" s="24">
        <f>D31</f>
        <v>6.679593541705847</v>
      </c>
      <c r="G34" s="7" t="s">
        <v>46</v>
      </c>
      <c r="H34" s="7">
        <v>14</v>
      </c>
      <c r="T34">
        <f t="shared" si="4"/>
        <v>0.28000000000000008</v>
      </c>
      <c r="U34" s="8">
        <f t="shared" si="5"/>
        <v>1.4219440255418219</v>
      </c>
      <c r="V34" s="8">
        <f t="shared" si="10"/>
        <v>0.80959999999999999</v>
      </c>
      <c r="W34" s="8">
        <f t="shared" si="6"/>
        <v>6.679593541705847</v>
      </c>
      <c r="X34" s="8">
        <f t="shared" si="11"/>
        <v>0.37040000000000001</v>
      </c>
      <c r="Y34" s="8">
        <f t="shared" si="7"/>
        <v>4.4265640579345495</v>
      </c>
      <c r="Z34" s="8">
        <f t="shared" si="9"/>
        <v>0.64</v>
      </c>
      <c r="AA34" s="8">
        <f t="shared" si="8"/>
        <v>1.7948368914286681</v>
      </c>
      <c r="AB34" s="8">
        <f t="shared" si="12"/>
        <v>1</v>
      </c>
    </row>
    <row r="35" spans="2:28">
      <c r="B35" s="14"/>
      <c r="C35" s="12" t="s">
        <v>10</v>
      </c>
      <c r="D35" s="24">
        <f>H10</f>
        <v>0.5</v>
      </c>
      <c r="G35" s="7" t="s">
        <v>47</v>
      </c>
      <c r="H35" s="23">
        <f>H32*H34</f>
        <v>2.6808746127292986</v>
      </c>
      <c r="T35">
        <f t="shared" si="4"/>
        <v>0.29000000000000009</v>
      </c>
      <c r="U35" s="8">
        <f t="shared" si="5"/>
        <v>1.4420745983735097</v>
      </c>
      <c r="V35" s="8">
        <f t="shared" si="10"/>
        <v>0.80279999999999996</v>
      </c>
      <c r="W35" s="8">
        <f t="shared" si="6"/>
        <v>6.679593541705847</v>
      </c>
      <c r="X35" s="8">
        <f t="shared" si="11"/>
        <v>0.37220000000000003</v>
      </c>
      <c r="Y35" s="8">
        <f t="shared" si="7"/>
        <v>4.3695212151647409</v>
      </c>
      <c r="Z35" s="8">
        <f t="shared" si="9"/>
        <v>0.64500000000000002</v>
      </c>
      <c r="AA35" s="8">
        <f t="shared" si="8"/>
        <v>1.7837974901588256</v>
      </c>
      <c r="AB35" s="8">
        <f t="shared" si="12"/>
        <v>1</v>
      </c>
    </row>
    <row r="36" spans="2:28">
      <c r="B36" s="14"/>
      <c r="C36" s="12" t="s">
        <v>31</v>
      </c>
      <c r="D36" s="22">
        <f>D34*101325*(D35/1000)/(H43*8.314)</f>
        <v>951.84207969308306</v>
      </c>
      <c r="T36">
        <f t="shared" si="4"/>
        <v>0.3000000000000001</v>
      </c>
      <c r="U36" s="8">
        <f t="shared" si="5"/>
        <v>1.4626650599058606</v>
      </c>
      <c r="V36" s="8">
        <f t="shared" si="10"/>
        <v>0.79599999999999993</v>
      </c>
      <c r="W36" s="8">
        <f t="shared" si="6"/>
        <v>6.679593541705847</v>
      </c>
      <c r="X36" s="8">
        <f t="shared" si="11"/>
        <v>0.374</v>
      </c>
      <c r="Y36" s="8">
        <f t="shared" si="7"/>
        <v>4.3136454752418265</v>
      </c>
      <c r="Z36" s="8">
        <f t="shared" si="9"/>
        <v>0.65</v>
      </c>
      <c r="AA36" s="8">
        <f t="shared" si="8"/>
        <v>1.7727580888889829</v>
      </c>
      <c r="AB36" s="8">
        <f t="shared" si="12"/>
        <v>1</v>
      </c>
    </row>
    <row r="37" spans="2:28">
      <c r="B37" s="15"/>
      <c r="C37" s="2" t="s">
        <v>11</v>
      </c>
      <c r="D37" s="24">
        <f>D31*((D35/D29)^H44)</f>
        <v>2.1039401269842615</v>
      </c>
      <c r="T37">
        <f t="shared" si="4"/>
        <v>0.31000000000000011</v>
      </c>
      <c r="U37" s="8">
        <f t="shared" si="5"/>
        <v>1.4837299810551892</v>
      </c>
      <c r="V37" s="8">
        <f t="shared" si="10"/>
        <v>0.7891999999999999</v>
      </c>
      <c r="W37" s="8">
        <f t="shared" si="6"/>
        <v>6.679593541705847</v>
      </c>
      <c r="X37" s="8">
        <f t="shared" si="11"/>
        <v>0.37580000000000002</v>
      </c>
      <c r="Y37" s="8">
        <f t="shared" si="7"/>
        <v>4.2589042545728883</v>
      </c>
      <c r="Z37" s="8">
        <f t="shared" si="9"/>
        <v>0.65500000000000003</v>
      </c>
      <c r="AA37" s="8">
        <f t="shared" si="8"/>
        <v>1.7617186876191404</v>
      </c>
      <c r="AB37" s="8">
        <f t="shared" si="12"/>
        <v>1</v>
      </c>
    </row>
    <row r="38" spans="2:28">
      <c r="B38" s="15"/>
      <c r="C38" s="2" t="s">
        <v>12</v>
      </c>
      <c r="D38" s="24">
        <f>D29</f>
        <v>1</v>
      </c>
      <c r="T38">
        <f t="shared" si="4"/>
        <v>0.32000000000000012</v>
      </c>
      <c r="U38" s="8">
        <f t="shared" si="5"/>
        <v>1.5052845254222722</v>
      </c>
      <c r="V38" s="8">
        <f t="shared" si="10"/>
        <v>0.78239999999999998</v>
      </c>
      <c r="W38" s="8">
        <f t="shared" si="6"/>
        <v>6.679593541705847</v>
      </c>
      <c r="X38" s="8">
        <f t="shared" si="11"/>
        <v>0.37760000000000005</v>
      </c>
      <c r="Y38" s="8">
        <f t="shared" si="7"/>
        <v>4.2052661185875611</v>
      </c>
      <c r="Z38" s="8">
        <f t="shared" si="9"/>
        <v>0.66</v>
      </c>
      <c r="AA38" s="8">
        <f t="shared" si="8"/>
        <v>1.7506792863492977</v>
      </c>
      <c r="AB38" s="8">
        <f t="shared" si="12"/>
        <v>1</v>
      </c>
    </row>
    <row r="39" spans="2:28">
      <c r="B39" s="15"/>
      <c r="C39" s="17" t="s">
        <v>32</v>
      </c>
      <c r="D39" s="22">
        <f>D37*101325*(D38/1000)/(H43*8.314)</f>
        <v>599.62293619051457</v>
      </c>
      <c r="T39">
        <f t="shared" si="4"/>
        <v>0.33000000000000013</v>
      </c>
      <c r="U39" s="8">
        <f t="shared" si="5"/>
        <v>1.5273444788235591</v>
      </c>
      <c r="V39" s="8">
        <f t="shared" si="10"/>
        <v>0.77559999999999996</v>
      </c>
      <c r="W39" s="8">
        <f t="shared" si="6"/>
        <v>6.679593541705847</v>
      </c>
      <c r="X39" s="8">
        <f t="shared" si="11"/>
        <v>0.37940000000000002</v>
      </c>
      <c r="Y39" s="8">
        <f t="shared" si="7"/>
        <v>4.1527007329056076</v>
      </c>
      <c r="Z39" s="8">
        <f t="shared" si="9"/>
        <v>0.66500000000000004</v>
      </c>
      <c r="AA39" s="8">
        <f t="shared" si="8"/>
        <v>1.739639885079455</v>
      </c>
      <c r="AB39" s="8">
        <f t="shared" si="12"/>
        <v>1</v>
      </c>
    </row>
    <row r="40" spans="2:28">
      <c r="T40">
        <f t="shared" si="4"/>
        <v>0.34000000000000014</v>
      </c>
      <c r="U40" s="8">
        <f t="shared" si="5"/>
        <v>1.549926280568821</v>
      </c>
      <c r="V40" s="8">
        <f t="shared" si="10"/>
        <v>0.76879999999999993</v>
      </c>
      <c r="W40" s="8">
        <f t="shared" si="6"/>
        <v>6.679593541705847</v>
      </c>
      <c r="X40" s="8">
        <f t="shared" si="11"/>
        <v>0.38120000000000004</v>
      </c>
      <c r="Y40" s="8">
        <f t="shared" si="7"/>
        <v>4.1011788169278924</v>
      </c>
      <c r="Z40" s="8">
        <f t="shared" si="9"/>
        <v>0.67</v>
      </c>
      <c r="AA40" s="8">
        <f t="shared" si="8"/>
        <v>1.7286004838096125</v>
      </c>
      <c r="AB40" s="8">
        <f t="shared" si="12"/>
        <v>1</v>
      </c>
    </row>
    <row r="41" spans="2:28">
      <c r="B41" s="1" t="s">
        <v>55</v>
      </c>
      <c r="T41">
        <f t="shared" si="4"/>
        <v>0.35000000000000014</v>
      </c>
      <c r="U41" s="8">
        <f t="shared" si="5"/>
        <v>1.5730470566050825</v>
      </c>
      <c r="V41" s="8">
        <f t="shared" si="10"/>
        <v>0.7619999999999999</v>
      </c>
      <c r="W41" s="8">
        <f t="shared" si="6"/>
        <v>6.679593541705847</v>
      </c>
      <c r="X41" s="8">
        <f t="shared" si="11"/>
        <v>0.38300000000000001</v>
      </c>
      <c r="Y41" s="8">
        <f t="shared" si="7"/>
        <v>4.050672099713454</v>
      </c>
      <c r="Z41" s="8">
        <f t="shared" si="9"/>
        <v>0.67500000000000004</v>
      </c>
      <c r="AA41" s="8">
        <f t="shared" si="8"/>
        <v>1.7175610825397698</v>
      </c>
      <c r="AB41" s="8">
        <f t="shared" si="12"/>
        <v>1</v>
      </c>
    </row>
    <row r="42" spans="2:28">
      <c r="T42">
        <f t="shared" si="4"/>
        <v>0.36000000000000015</v>
      </c>
      <c r="U42" s="8">
        <f t="shared" si="5"/>
        <v>1.5967246546560412</v>
      </c>
      <c r="V42" s="8">
        <f t="shared" si="10"/>
        <v>0.75519999999999987</v>
      </c>
      <c r="W42" s="8">
        <f t="shared" si="6"/>
        <v>6.679593541705847</v>
      </c>
      <c r="X42" s="8">
        <f t="shared" si="11"/>
        <v>0.38480000000000003</v>
      </c>
      <c r="Y42" s="8">
        <f t="shared" si="7"/>
        <v>4.0011532780141206</v>
      </c>
      <c r="Z42" s="8">
        <f t="shared" si="9"/>
        <v>0.68</v>
      </c>
      <c r="AA42" s="8">
        <f t="shared" si="8"/>
        <v>1.7065216812699271</v>
      </c>
      <c r="AB42" s="8">
        <f t="shared" si="12"/>
        <v>1</v>
      </c>
    </row>
    <row r="43" spans="2:28">
      <c r="B43" s="27" t="s">
        <v>0</v>
      </c>
      <c r="C43" s="27"/>
      <c r="D43" s="27"/>
      <c r="E43" s="27"/>
      <c r="F43" s="27"/>
      <c r="G43" s="27"/>
      <c r="H43" s="22">
        <f>H7*101325*(H8/1000)/(8.314*D30)</f>
        <v>4.276236658521454E-2</v>
      </c>
      <c r="T43">
        <f t="shared" si="4"/>
        <v>0.37000000000000016</v>
      </c>
      <c r="U43" s="8">
        <f t="shared" si="5"/>
        <v>1.6209776814964096</v>
      </c>
      <c r="V43" s="8">
        <f t="shared" si="10"/>
        <v>0.74839999999999995</v>
      </c>
      <c r="W43" s="8">
        <f t="shared" si="6"/>
        <v>6.679593541705847</v>
      </c>
      <c r="X43" s="8">
        <f t="shared" si="11"/>
        <v>0.38660000000000005</v>
      </c>
      <c r="Y43" s="8">
        <f t="shared" si="7"/>
        <v>3.9525959763462435</v>
      </c>
      <c r="Z43" s="8">
        <f t="shared" si="9"/>
        <v>0.68500000000000005</v>
      </c>
      <c r="AA43" s="8">
        <f t="shared" si="8"/>
        <v>1.6954822800000846</v>
      </c>
      <c r="AB43" s="8">
        <f t="shared" si="12"/>
        <v>1</v>
      </c>
    </row>
    <row r="44" spans="2:28">
      <c r="B44" s="27" t="s">
        <v>16</v>
      </c>
      <c r="C44" s="27"/>
      <c r="D44" s="27"/>
      <c r="E44" s="27"/>
      <c r="F44" s="27"/>
      <c r="G44" s="27"/>
      <c r="H44" s="6">
        <f>1+2/(H11)</f>
        <v>1.6666666666666665</v>
      </c>
      <c r="T44">
        <f t="shared" si="4"/>
        <v>0.38000000000000017</v>
      </c>
      <c r="U44" s="8">
        <f t="shared" si="5"/>
        <v>1.6458255425117054</v>
      </c>
      <c r="V44" s="8">
        <f t="shared" ref="V44:V75" si="13">$D$29+T44*($D$32-$D$29)</f>
        <v>0.74159999999999993</v>
      </c>
      <c r="W44" s="8">
        <f t="shared" si="6"/>
        <v>6.679593541705847</v>
      </c>
      <c r="X44" s="8">
        <f t="shared" si="11"/>
        <v>0.38840000000000002</v>
      </c>
      <c r="Y44" s="8">
        <f t="shared" si="7"/>
        <v>3.9049747089866367</v>
      </c>
      <c r="Z44" s="8">
        <f t="shared" si="9"/>
        <v>0.69000000000000006</v>
      </c>
      <c r="AA44" s="8">
        <f t="shared" si="8"/>
        <v>1.6844428787302419</v>
      </c>
      <c r="AB44" s="8">
        <f t="shared" si="12"/>
        <v>1</v>
      </c>
    </row>
    <row r="45" spans="2:28">
      <c r="B45" s="27" t="s">
        <v>34</v>
      </c>
      <c r="C45" s="27"/>
      <c r="D45" s="27"/>
      <c r="E45" s="27"/>
      <c r="F45" s="27"/>
      <c r="G45" s="27"/>
      <c r="H45" s="22">
        <f>0.5*H11*8.314/(H12*0.001)</f>
        <v>430.53925291721328</v>
      </c>
      <c r="T45">
        <f t="shared" si="4"/>
        <v>0.39000000000000018</v>
      </c>
      <c r="U45" s="8">
        <f t="shared" si="5"/>
        <v>1.6712884837061406</v>
      </c>
      <c r="V45" s="8">
        <f t="shared" si="13"/>
        <v>0.7347999999999999</v>
      </c>
      <c r="W45" s="8">
        <f t="shared" si="6"/>
        <v>6.679593541705847</v>
      </c>
      <c r="X45" s="8">
        <f t="shared" si="11"/>
        <v>0.39020000000000005</v>
      </c>
      <c r="Y45" s="8">
        <f t="shared" si="7"/>
        <v>3.8582648437868534</v>
      </c>
      <c r="Z45" s="8">
        <f t="shared" si="9"/>
        <v>0.69500000000000006</v>
      </c>
      <c r="AA45" s="8">
        <f t="shared" si="8"/>
        <v>1.6734034774603992</v>
      </c>
      <c r="AB45" s="8">
        <f t="shared" si="12"/>
        <v>1</v>
      </c>
    </row>
    <row r="46" spans="2:28">
      <c r="B46" s="27" t="s">
        <v>35</v>
      </c>
      <c r="C46" s="27"/>
      <c r="D46" s="27"/>
      <c r="E46" s="27"/>
      <c r="F46" s="27"/>
      <c r="G46" s="27"/>
      <c r="H46" s="22">
        <f>H44*H45</f>
        <v>717.56542152868872</v>
      </c>
      <c r="K46" s="1"/>
      <c r="T46">
        <f t="shared" si="4"/>
        <v>0.40000000000000019</v>
      </c>
      <c r="U46" s="8">
        <f t="shared" si="5"/>
        <v>1.6973876363344615</v>
      </c>
      <c r="V46" s="8">
        <f t="shared" si="13"/>
        <v>0.72799999999999987</v>
      </c>
      <c r="W46" s="8">
        <f t="shared" si="6"/>
        <v>6.679593541705847</v>
      </c>
      <c r="X46" s="8">
        <f t="shared" ref="X46:X77" si="14">$D$32+T46*($D$35-$D$32)</f>
        <v>0.39200000000000002</v>
      </c>
      <c r="Y46" s="8">
        <f t="shared" si="7"/>
        <v>3.8124425677064502</v>
      </c>
      <c r="Z46" s="8">
        <f t="shared" ref="Z46:Z77" si="15">$D$35+T46*($D$38-$D$35)</f>
        <v>0.70000000000000007</v>
      </c>
      <c r="AA46" s="8">
        <f t="shared" si="8"/>
        <v>1.6623640761905567</v>
      </c>
      <c r="AB46" s="8">
        <f t="shared" si="12"/>
        <v>1</v>
      </c>
    </row>
    <row r="47" spans="2:28">
      <c r="T47">
        <f t="shared" si="4"/>
        <v>0.4100000000000002</v>
      </c>
      <c r="U47" s="8">
        <f t="shared" si="5"/>
        <v>1.7241450643480087</v>
      </c>
      <c r="V47" s="8">
        <f t="shared" si="13"/>
        <v>0.72119999999999984</v>
      </c>
      <c r="W47" s="8">
        <f t="shared" si="6"/>
        <v>6.679593541705847</v>
      </c>
      <c r="X47" s="8">
        <f t="shared" si="14"/>
        <v>0.39380000000000004</v>
      </c>
      <c r="Y47" s="8">
        <f t="shared" si="7"/>
        <v>3.7674848539720274</v>
      </c>
      <c r="Z47" s="8">
        <f t="shared" si="15"/>
        <v>0.70500000000000007</v>
      </c>
      <c r="AA47" s="8">
        <f t="shared" si="8"/>
        <v>1.651324674920714</v>
      </c>
      <c r="AB47" s="8">
        <f t="shared" ref="AB47:AB78" si="16">$D$38+T47*($D$29-$D$38)</f>
        <v>1</v>
      </c>
    </row>
    <row r="48" spans="2:28">
      <c r="B48" s="5" t="s">
        <v>50</v>
      </c>
      <c r="T48">
        <f t="shared" si="4"/>
        <v>0.42000000000000021</v>
      </c>
      <c r="U48" s="8">
        <f t="shared" si="5"/>
        <v>1.7515838148610048</v>
      </c>
      <c r="V48" s="8">
        <f t="shared" si="13"/>
        <v>0.71439999999999992</v>
      </c>
      <c r="W48" s="8">
        <f t="shared" si="6"/>
        <v>6.679593541705847</v>
      </c>
      <c r="X48" s="8">
        <f t="shared" si="14"/>
        <v>0.39560000000000006</v>
      </c>
      <c r="Y48" s="8">
        <f t="shared" si="7"/>
        <v>3.7233694307744289</v>
      </c>
      <c r="Z48" s="8">
        <f t="shared" si="15"/>
        <v>0.71000000000000008</v>
      </c>
      <c r="AA48" s="8">
        <f t="shared" si="8"/>
        <v>1.6402852736508713</v>
      </c>
      <c r="AB48" s="8">
        <f t="shared" si="16"/>
        <v>1</v>
      </c>
    </row>
    <row r="49" spans="2:28">
      <c r="B49" s="5" t="s">
        <v>51</v>
      </c>
      <c r="T49">
        <f t="shared" si="4"/>
        <v>0.43000000000000022</v>
      </c>
      <c r="U49" s="8">
        <f t="shared" si="5"/>
        <v>1.7797279718603025</v>
      </c>
      <c r="V49" s="8">
        <f t="shared" si="13"/>
        <v>0.7075999999999999</v>
      </c>
      <c r="W49" s="8">
        <f t="shared" si="6"/>
        <v>6.679593541705847</v>
      </c>
      <c r="X49" s="8">
        <f t="shared" si="14"/>
        <v>0.39740000000000003</v>
      </c>
      <c r="Y49" s="8">
        <f t="shared" si="7"/>
        <v>3.6800747514218748</v>
      </c>
      <c r="Z49" s="8">
        <f t="shared" si="15"/>
        <v>0.71500000000000008</v>
      </c>
      <c r="AA49" s="8">
        <f t="shared" si="8"/>
        <v>1.6292458723810288</v>
      </c>
      <c r="AB49" s="8">
        <f t="shared" si="16"/>
        <v>1</v>
      </c>
    </row>
    <row r="50" spans="2:28">
      <c r="T50">
        <f t="shared" si="4"/>
        <v>0.44000000000000022</v>
      </c>
      <c r="U50" s="8">
        <f t="shared" si="5"/>
        <v>1.8086027134006362</v>
      </c>
      <c r="V50" s="8">
        <f t="shared" si="13"/>
        <v>0.70079999999999987</v>
      </c>
      <c r="W50" s="8">
        <f t="shared" si="6"/>
        <v>6.679593541705847</v>
      </c>
      <c r="X50" s="8">
        <f t="shared" si="14"/>
        <v>0.39920000000000005</v>
      </c>
      <c r="Y50" s="8">
        <f t="shared" si="7"/>
        <v>3.6375799658716623</v>
      </c>
      <c r="Z50" s="8">
        <f t="shared" si="15"/>
        <v>0.72000000000000008</v>
      </c>
      <c r="AA50" s="8">
        <f t="shared" si="8"/>
        <v>1.6182064711111861</v>
      </c>
      <c r="AB50" s="8">
        <f t="shared" si="16"/>
        <v>1</v>
      </c>
    </row>
    <row r="51" spans="2:28">
      <c r="T51">
        <f t="shared" si="4"/>
        <v>0.45000000000000023</v>
      </c>
      <c r="U51" s="8">
        <f t="shared" si="5"/>
        <v>1.8382343725480741</v>
      </c>
      <c r="V51" s="8">
        <f t="shared" si="13"/>
        <v>0.69399999999999995</v>
      </c>
      <c r="W51" s="8">
        <f t="shared" si="6"/>
        <v>6.679593541705847</v>
      </c>
      <c r="X51" s="8">
        <f t="shared" si="14"/>
        <v>0.40100000000000002</v>
      </c>
      <c r="Y51" s="8">
        <f t="shared" si="7"/>
        <v>3.5958648935677351</v>
      </c>
      <c r="Z51" s="8">
        <f t="shared" si="15"/>
        <v>0.72500000000000009</v>
      </c>
      <c r="AA51" s="8">
        <f t="shared" si="8"/>
        <v>1.6071670698413436</v>
      </c>
      <c r="AB51" s="8">
        <f t="shared" si="16"/>
        <v>1</v>
      </c>
    </row>
    <row r="52" spans="2:28">
      <c r="K52" s="20"/>
      <c r="T52">
        <f t="shared" si="4"/>
        <v>0.46000000000000024</v>
      </c>
      <c r="U52" s="8">
        <f t="shared" si="5"/>
        <v>1.8686505023569357</v>
      </c>
      <c r="V52" s="8">
        <f t="shared" si="13"/>
        <v>0.68719999999999981</v>
      </c>
      <c r="W52" s="8">
        <f t="shared" si="6"/>
        <v>6.679593541705847</v>
      </c>
      <c r="X52" s="8">
        <f t="shared" si="14"/>
        <v>0.40280000000000005</v>
      </c>
      <c r="Y52" s="8">
        <f t="shared" si="7"/>
        <v>3.554909997515681</v>
      </c>
      <c r="Z52" s="8">
        <f t="shared" si="15"/>
        <v>0.73000000000000009</v>
      </c>
      <c r="AA52" s="8">
        <f t="shared" si="8"/>
        <v>1.5961276685715009</v>
      </c>
      <c r="AB52" s="8">
        <f t="shared" si="16"/>
        <v>1</v>
      </c>
    </row>
    <row r="53" spans="2:28">
      <c r="T53">
        <f t="shared" si="4"/>
        <v>0.47000000000000025</v>
      </c>
      <c r="U53" s="8">
        <f t="shared" si="5"/>
        <v>1.8998799451902424</v>
      </c>
      <c r="V53" s="8">
        <f t="shared" si="13"/>
        <v>0.68039999999999989</v>
      </c>
      <c r="W53" s="8">
        <f t="shared" si="6"/>
        <v>6.679593541705847</v>
      </c>
      <c r="X53" s="8">
        <f t="shared" si="14"/>
        <v>0.40460000000000007</v>
      </c>
      <c r="Y53" s="8">
        <f t="shared" si="7"/>
        <v>3.5146963595307943</v>
      </c>
      <c r="Z53" s="8">
        <f t="shared" si="15"/>
        <v>0.7350000000000001</v>
      </c>
      <c r="AA53" s="8">
        <f t="shared" si="8"/>
        <v>1.5850882673016584</v>
      </c>
      <c r="AB53" s="8">
        <f t="shared" si="16"/>
        <v>1</v>
      </c>
    </row>
    <row r="54" spans="2:28">
      <c r="T54">
        <f t="shared" si="4"/>
        <v>0.48000000000000026</v>
      </c>
      <c r="U54" s="8">
        <f t="shared" si="5"/>
        <v>1.9319529067210031</v>
      </c>
      <c r="V54" s="8">
        <f t="shared" si="13"/>
        <v>0.67359999999999987</v>
      </c>
      <c r="W54" s="8">
        <f t="shared" si="6"/>
        <v>6.679593541705847</v>
      </c>
      <c r="X54" s="8">
        <f t="shared" si="14"/>
        <v>0.40640000000000004</v>
      </c>
      <c r="Y54" s="8">
        <f t="shared" si="7"/>
        <v>3.4752056565985687</v>
      </c>
      <c r="Z54" s="8">
        <f t="shared" si="15"/>
        <v>0.7400000000000001</v>
      </c>
      <c r="AA54" s="8">
        <f t="shared" si="8"/>
        <v>1.5740488660318157</v>
      </c>
      <c r="AB54" s="8">
        <f t="shared" si="16"/>
        <v>1</v>
      </c>
    </row>
    <row r="55" spans="2:28">
      <c r="T55">
        <f t="shared" si="4"/>
        <v>0.49000000000000027</v>
      </c>
      <c r="U55" s="8">
        <f t="shared" si="5"/>
        <v>1.9649010349815157</v>
      </c>
      <c r="V55" s="8">
        <f t="shared" si="13"/>
        <v>0.66679999999999984</v>
      </c>
      <c r="W55" s="8">
        <f t="shared" si="6"/>
        <v>6.679593541705847</v>
      </c>
      <c r="X55" s="8">
        <f t="shared" si="14"/>
        <v>0.40820000000000006</v>
      </c>
      <c r="Y55" s="8">
        <f t="shared" si="7"/>
        <v>3.4364201382904827</v>
      </c>
      <c r="Z55" s="8">
        <f t="shared" si="15"/>
        <v>0.74500000000000011</v>
      </c>
      <c r="AA55" s="8">
        <f t="shared" si="8"/>
        <v>1.563009464761973</v>
      </c>
      <c r="AB55" s="8">
        <f t="shared" si="16"/>
        <v>1</v>
      </c>
    </row>
    <row r="56" spans="2:28">
      <c r="T56">
        <f t="shared" si="4"/>
        <v>0.50000000000000022</v>
      </c>
      <c r="U56" s="8">
        <f t="shared" si="5"/>
        <v>1.9987575048607928</v>
      </c>
      <c r="V56" s="8">
        <f t="shared" si="13"/>
        <v>0.65999999999999992</v>
      </c>
      <c r="W56" s="8">
        <f t="shared" si="6"/>
        <v>6.679593541705847</v>
      </c>
      <c r="X56" s="8">
        <f t="shared" si="14"/>
        <v>0.41000000000000003</v>
      </c>
      <c r="Y56" s="8">
        <f t="shared" si="7"/>
        <v>3.398322605181304</v>
      </c>
      <c r="Z56" s="8">
        <f t="shared" si="15"/>
        <v>0.75000000000000011</v>
      </c>
      <c r="AA56" s="8">
        <f t="shared" si="8"/>
        <v>1.5519700634921305</v>
      </c>
      <c r="AB56" s="8">
        <f t="shared" si="16"/>
        <v>1</v>
      </c>
    </row>
    <row r="57" spans="2:28">
      <c r="T57">
        <f t="shared" si="4"/>
        <v>0.51000000000000023</v>
      </c>
      <c r="U57" s="8">
        <f t="shared" si="5"/>
        <v>2.0335571084864301</v>
      </c>
      <c r="V57" s="8">
        <f t="shared" si="13"/>
        <v>0.65319999999999989</v>
      </c>
      <c r="W57" s="8">
        <f t="shared" si="6"/>
        <v>6.679593541705847</v>
      </c>
      <c r="X57" s="8">
        <f t="shared" si="14"/>
        <v>0.41180000000000005</v>
      </c>
      <c r="Y57" s="8">
        <f t="shared" si="7"/>
        <v>3.3608963882171508</v>
      </c>
      <c r="Z57" s="8">
        <f t="shared" si="15"/>
        <v>0.75500000000000012</v>
      </c>
      <c r="AA57" s="8">
        <f t="shared" si="8"/>
        <v>1.540930662222288</v>
      </c>
      <c r="AB57" s="8">
        <f t="shared" si="16"/>
        <v>1</v>
      </c>
    </row>
    <row r="58" spans="2:28">
      <c r="T58">
        <f t="shared" si="4"/>
        <v>0.52000000000000024</v>
      </c>
      <c r="U58" s="8">
        <f t="shared" si="5"/>
        <v>2.0693363519671433</v>
      </c>
      <c r="V58" s="8">
        <f t="shared" si="13"/>
        <v>0.64639999999999986</v>
      </c>
      <c r="W58" s="8">
        <f t="shared" si="6"/>
        <v>6.679593541705847</v>
      </c>
      <c r="X58" s="8">
        <f t="shared" si="14"/>
        <v>0.41360000000000008</v>
      </c>
      <c r="Y58" s="8">
        <f t="shared" si="7"/>
        <v>3.3241253289864523</v>
      </c>
      <c r="Z58" s="8">
        <f t="shared" si="15"/>
        <v>0.76000000000000012</v>
      </c>
      <c r="AA58" s="8">
        <f t="shared" si="8"/>
        <v>1.5298912609524451</v>
      </c>
      <c r="AB58" s="8">
        <f t="shared" si="16"/>
        <v>1</v>
      </c>
    </row>
    <row r="59" spans="2:28">
      <c r="T59">
        <f t="shared" si="4"/>
        <v>0.53000000000000025</v>
      </c>
      <c r="U59" s="8">
        <f t="shared" si="5"/>
        <v>2.1061335590162553</v>
      </c>
      <c r="V59" s="8">
        <f t="shared" si="13"/>
        <v>0.63959999999999995</v>
      </c>
      <c r="W59" s="8">
        <f t="shared" si="6"/>
        <v>6.679593541705847</v>
      </c>
      <c r="X59" s="8">
        <f t="shared" si="14"/>
        <v>0.41540000000000005</v>
      </c>
      <c r="Y59" s="8">
        <f t="shared" si="7"/>
        <v>3.2879937608486989</v>
      </c>
      <c r="Z59" s="8">
        <f t="shared" si="15"/>
        <v>0.76500000000000012</v>
      </c>
      <c r="AA59" s="8">
        <f t="shared" si="8"/>
        <v>1.5188518596826026</v>
      </c>
      <c r="AB59" s="8">
        <f t="shared" si="16"/>
        <v>1</v>
      </c>
    </row>
    <row r="60" spans="2:28">
      <c r="T60">
        <f t="shared" si="4"/>
        <v>0.54000000000000026</v>
      </c>
      <c r="U60" s="8">
        <f t="shared" si="5"/>
        <v>2.1439889820250313</v>
      </c>
      <c r="V60" s="8">
        <f t="shared" si="13"/>
        <v>0.63279999999999981</v>
      </c>
      <c r="W60" s="8">
        <f t="shared" si="6"/>
        <v>6.679593541705847</v>
      </c>
      <c r="X60" s="8">
        <f t="shared" si="14"/>
        <v>0.41720000000000002</v>
      </c>
      <c r="Y60" s="8">
        <f t="shared" si="7"/>
        <v>3.2524864908783333</v>
      </c>
      <c r="Z60" s="8">
        <f t="shared" si="15"/>
        <v>0.77000000000000013</v>
      </c>
      <c r="AA60" s="8">
        <f t="shared" si="8"/>
        <v>1.5078124584127601</v>
      </c>
      <c r="AB60" s="8">
        <f t="shared" si="16"/>
        <v>1</v>
      </c>
    </row>
    <row r="61" spans="2:28">
      <c r="T61">
        <f t="shared" si="4"/>
        <v>0.55000000000000027</v>
      </c>
      <c r="U61" s="8">
        <f t="shared" si="5"/>
        <v>2.1829449212084806</v>
      </c>
      <c r="V61" s="8">
        <f t="shared" si="13"/>
        <v>0.62599999999999989</v>
      </c>
      <c r="W61" s="8">
        <f t="shared" si="6"/>
        <v>6.679593541705847</v>
      </c>
      <c r="X61" s="8">
        <f t="shared" si="14"/>
        <v>0.41900000000000004</v>
      </c>
      <c r="Y61" s="8">
        <f t="shared" si="7"/>
        <v>3.2175887825835749</v>
      </c>
      <c r="Z61" s="8">
        <f t="shared" si="15"/>
        <v>0.77500000000000013</v>
      </c>
      <c r="AA61" s="8">
        <f t="shared" si="8"/>
        <v>1.4967730571429174</v>
      </c>
      <c r="AB61" s="8">
        <f t="shared" si="16"/>
        <v>1</v>
      </c>
    </row>
    <row r="62" spans="2:28">
      <c r="T62">
        <f t="shared" si="4"/>
        <v>0.56000000000000028</v>
      </c>
      <c r="U62" s="8">
        <f t="shared" si="5"/>
        <v>2.2230458525057877</v>
      </c>
      <c r="V62" s="8">
        <f t="shared" si="13"/>
        <v>0.61919999999999986</v>
      </c>
      <c r="W62" s="8">
        <f t="shared" si="6"/>
        <v>6.679593541705847</v>
      </c>
      <c r="X62" s="8">
        <f t="shared" si="14"/>
        <v>0.42080000000000006</v>
      </c>
      <c r="Y62" s="8">
        <f t="shared" si="7"/>
        <v>3.183286339362168</v>
      </c>
      <c r="Z62" s="8">
        <f t="shared" si="15"/>
        <v>0.78000000000000014</v>
      </c>
      <c r="AA62" s="8">
        <f t="shared" si="8"/>
        <v>1.4857336558730747</v>
      </c>
      <c r="AB62" s="8">
        <f t="shared" si="16"/>
        <v>1</v>
      </c>
    </row>
    <row r="63" spans="2:28">
      <c r="T63">
        <f t="shared" si="4"/>
        <v>0.57000000000000028</v>
      </c>
      <c r="U63" s="8">
        <f t="shared" si="5"/>
        <v>2.2643385649833303</v>
      </c>
      <c r="V63" s="8">
        <f t="shared" si="13"/>
        <v>0.61239999999999983</v>
      </c>
      <c r="W63" s="8">
        <f t="shared" si="6"/>
        <v>6.679593541705847</v>
      </c>
      <c r="X63" s="8">
        <f t="shared" si="14"/>
        <v>0.42260000000000009</v>
      </c>
      <c r="Y63" s="8">
        <f t="shared" si="7"/>
        <v>3.1495652886581453</v>
      </c>
      <c r="Z63" s="8">
        <f t="shared" si="15"/>
        <v>0.78500000000000014</v>
      </c>
      <c r="AA63" s="8">
        <f t="shared" si="8"/>
        <v>1.4746942546032322</v>
      </c>
      <c r="AB63" s="8">
        <f t="shared" si="16"/>
        <v>1</v>
      </c>
    </row>
    <row r="64" spans="2:28">
      <c r="T64">
        <f t="shared" si="4"/>
        <v>0.58000000000000029</v>
      </c>
      <c r="U64" s="8">
        <f t="shared" si="5"/>
        <v>2.3068723085613669</v>
      </c>
      <c r="V64" s="8">
        <f t="shared" si="13"/>
        <v>0.60559999999999992</v>
      </c>
      <c r="W64" s="8">
        <f t="shared" si="6"/>
        <v>6.679593541705847</v>
      </c>
      <c r="X64" s="8">
        <f t="shared" si="14"/>
        <v>0.42440000000000005</v>
      </c>
      <c r="Y64" s="8">
        <f t="shared" si="7"/>
        <v>3.1164121667856599</v>
      </c>
      <c r="Z64" s="8">
        <f t="shared" si="15"/>
        <v>0.79000000000000015</v>
      </c>
      <c r="AA64" s="8">
        <f t="shared" si="8"/>
        <v>1.4636548533333895</v>
      </c>
      <c r="AB64" s="8">
        <f t="shared" si="16"/>
        <v>1</v>
      </c>
    </row>
    <row r="65" spans="10:28">
      <c r="T65">
        <f t="shared" si="4"/>
        <v>0.5900000000000003</v>
      </c>
      <c r="U65" s="8">
        <f t="shared" si="5"/>
        <v>2.3506989529665732</v>
      </c>
      <c r="V65" s="8">
        <f t="shared" si="13"/>
        <v>0.59879999999999978</v>
      </c>
      <c r="W65" s="8">
        <f t="shared" si="6"/>
        <v>6.679593541705847</v>
      </c>
      <c r="X65" s="8">
        <f t="shared" si="14"/>
        <v>0.42620000000000002</v>
      </c>
      <c r="Y65" s="8">
        <f t="shared" si="7"/>
        <v>3.0838139043877963</v>
      </c>
      <c r="Z65" s="8">
        <f t="shared" si="15"/>
        <v>0.79500000000000015</v>
      </c>
      <c r="AA65" s="8">
        <f t="shared" si="8"/>
        <v>1.4526154520635468</v>
      </c>
      <c r="AB65" s="8">
        <f t="shared" si="16"/>
        <v>1</v>
      </c>
    </row>
    <row r="66" spans="10:28">
      <c r="T66">
        <f t="shared" si="4"/>
        <v>0.60000000000000031</v>
      </c>
      <c r="U66" s="8">
        <f t="shared" si="5"/>
        <v>2.3958731589027171</v>
      </c>
      <c r="V66" s="8">
        <f t="shared" si="13"/>
        <v>0.59199999999999986</v>
      </c>
      <c r="W66" s="8">
        <f t="shared" si="6"/>
        <v>6.679593541705847</v>
      </c>
      <c r="X66" s="8">
        <f t="shared" si="14"/>
        <v>0.42800000000000005</v>
      </c>
      <c r="Y66" s="8">
        <f t="shared" si="7"/>
        <v>3.0517578124999991</v>
      </c>
      <c r="Z66" s="8">
        <f t="shared" si="15"/>
        <v>0.80000000000000016</v>
      </c>
      <c r="AA66" s="8">
        <f t="shared" si="8"/>
        <v>1.4415760507937043</v>
      </c>
      <c r="AB66" s="8">
        <f t="shared" si="16"/>
        <v>1</v>
      </c>
    </row>
    <row r="67" spans="10:28">
      <c r="T67">
        <f t="shared" si="4"/>
        <v>0.61000000000000032</v>
      </c>
      <c r="U67" s="8">
        <f t="shared" si="5"/>
        <v>2.4424525625321469</v>
      </c>
      <c r="V67" s="8">
        <f t="shared" si="13"/>
        <v>0.58519999999999983</v>
      </c>
      <c r="W67" s="8">
        <f t="shared" si="6"/>
        <v>6.679593541705847</v>
      </c>
      <c r="X67" s="8">
        <f t="shared" si="14"/>
        <v>0.42980000000000007</v>
      </c>
      <c r="Y67" s="8">
        <f t="shared" si="7"/>
        <v>3.0202315691893671</v>
      </c>
      <c r="Z67" s="8">
        <f t="shared" si="15"/>
        <v>0.80500000000000016</v>
      </c>
      <c r="AA67" s="8">
        <f t="shared" si="8"/>
        <v>1.4305366495238616</v>
      </c>
      <c r="AB67" s="8">
        <f t="shared" si="16"/>
        <v>1</v>
      </c>
    </row>
    <row r="68" spans="10:28">
      <c r="T68">
        <f t="shared" si="4"/>
        <v>0.62000000000000033</v>
      </c>
      <c r="U68" s="8">
        <f t="shared" si="5"/>
        <v>2.4904979744724489</v>
      </c>
      <c r="V68" s="8">
        <f t="shared" si="13"/>
        <v>0.5783999999999998</v>
      </c>
      <c r="W68" s="8">
        <f t="shared" si="6"/>
        <v>6.679593541705847</v>
      </c>
      <c r="X68" s="8">
        <f t="shared" si="14"/>
        <v>0.43160000000000009</v>
      </c>
      <c r="Y68" s="8">
        <f t="shared" si="7"/>
        <v>2.9892232067426536</v>
      </c>
      <c r="Z68" s="8">
        <f t="shared" si="15"/>
        <v>0.81000000000000016</v>
      </c>
      <c r="AA68" s="8">
        <f t="shared" si="8"/>
        <v>1.4194972482540189</v>
      </c>
      <c r="AB68" s="8">
        <f t="shared" si="16"/>
        <v>1</v>
      </c>
    </row>
    <row r="69" spans="10:28">
      <c r="T69">
        <f t="shared" si="4"/>
        <v>0.63000000000000034</v>
      </c>
      <c r="U69" s="8">
        <f t="shared" si="5"/>
        <v>2.5400735946373558</v>
      </c>
      <c r="V69" s="8">
        <f t="shared" si="13"/>
        <v>0.57159999999999989</v>
      </c>
      <c r="W69" s="8">
        <f t="shared" si="6"/>
        <v>6.679593541705847</v>
      </c>
      <c r="X69" s="8">
        <f t="shared" si="14"/>
        <v>0.43340000000000006</v>
      </c>
      <c r="Y69" s="8">
        <f t="shared" si="7"/>
        <v>2.9587210993771813</v>
      </c>
      <c r="Z69" s="8">
        <f t="shared" si="15"/>
        <v>0.81500000000000017</v>
      </c>
      <c r="AA69" s="8">
        <f t="shared" si="8"/>
        <v>1.4084578469841764</v>
      </c>
      <c r="AB69" s="8">
        <f t="shared" si="16"/>
        <v>1</v>
      </c>
    </row>
    <row r="70" spans="10:28">
      <c r="T70">
        <f t="shared" si="4"/>
        <v>0.64000000000000035</v>
      </c>
      <c r="U70" s="8">
        <f t="shared" si="5"/>
        <v>2.5912472443901784</v>
      </c>
      <c r="V70" s="8">
        <f t="shared" si="13"/>
        <v>0.56479999999999975</v>
      </c>
      <c r="W70" s="8">
        <f t="shared" si="6"/>
        <v>6.679593541705847</v>
      </c>
      <c r="X70" s="8">
        <f t="shared" si="14"/>
        <v>0.43520000000000003</v>
      </c>
      <c r="Y70" s="8">
        <f t="shared" si="7"/>
        <v>2.9287139514502964</v>
      </c>
      <c r="Z70" s="8">
        <f t="shared" si="15"/>
        <v>0.82000000000000017</v>
      </c>
      <c r="AA70" s="8">
        <f t="shared" si="8"/>
        <v>1.3974184457143337</v>
      </c>
      <c r="AB70" s="8">
        <f t="shared" si="16"/>
        <v>1</v>
      </c>
    </row>
    <row r="71" spans="10:28">
      <c r="T71">
        <f t="shared" si="4"/>
        <v>0.65000000000000036</v>
      </c>
      <c r="U71" s="8">
        <f t="shared" si="5"/>
        <v>2.6440906176337262</v>
      </c>
      <c r="V71" s="8">
        <f t="shared" si="13"/>
        <v>0.55799999999999983</v>
      </c>
      <c r="W71" s="8">
        <f t="shared" si="6"/>
        <v>6.679593541705847</v>
      </c>
      <c r="X71" s="8">
        <f t="shared" si="14"/>
        <v>0.43700000000000006</v>
      </c>
      <c r="Y71" s="8">
        <f t="shared" si="7"/>
        <v>2.899190786144247</v>
      </c>
      <c r="Z71" s="8">
        <f t="shared" si="15"/>
        <v>0.82500000000000018</v>
      </c>
      <c r="AA71" s="8">
        <f t="shared" si="8"/>
        <v>1.386379044444491</v>
      </c>
      <c r="AB71" s="8">
        <f t="shared" si="16"/>
        <v>1</v>
      </c>
    </row>
    <row r="72" spans="10:28">
      <c r="T72">
        <f t="shared" ref="T72:T106" si="17">T71+0.01</f>
        <v>0.66000000000000036</v>
      </c>
      <c r="U72" s="8">
        <f t="shared" ref="U72:U106" si="18">$H$7*(($H$8/V72)^$H$44)</f>
        <v>2.6986795526350598</v>
      </c>
      <c r="V72" s="8">
        <f t="shared" si="13"/>
        <v>0.5511999999999998</v>
      </c>
      <c r="W72" s="8">
        <f t="shared" ref="W72:W106" si="19">$D$31+T72*($D$34-$D$31)</f>
        <v>6.679593541705847</v>
      </c>
      <c r="X72" s="8">
        <f t="shared" si="14"/>
        <v>0.43880000000000008</v>
      </c>
      <c r="Y72" s="8">
        <f t="shared" ref="Y72:Y106" si="20">$D$31*(($H$10/Z72)^$H$44)</f>
        <v>2.8701409346045548</v>
      </c>
      <c r="Z72" s="8">
        <f t="shared" si="15"/>
        <v>0.83000000000000018</v>
      </c>
      <c r="AA72" s="8">
        <f t="shared" ref="AA72:AA106" si="21">$D$37+T72*($D$28-$D$37)</f>
        <v>1.3753396431746485</v>
      </c>
      <c r="AB72" s="8">
        <f t="shared" si="16"/>
        <v>1</v>
      </c>
    </row>
    <row r="73" spans="10:28">
      <c r="T73">
        <f t="shared" si="17"/>
        <v>0.67000000000000037</v>
      </c>
      <c r="U73" s="8">
        <f t="shared" si="18"/>
        <v>2.7550943265788113</v>
      </c>
      <c r="V73" s="8">
        <f t="shared" si="13"/>
        <v>0.54439999999999977</v>
      </c>
      <c r="W73" s="8">
        <f t="shared" si="19"/>
        <v>6.679593541705847</v>
      </c>
      <c r="X73" s="8">
        <f t="shared" si="14"/>
        <v>0.4406000000000001</v>
      </c>
      <c r="Y73" s="8">
        <f t="shared" si="20"/>
        <v>2.8415540255111273</v>
      </c>
      <c r="Z73" s="8">
        <f t="shared" si="15"/>
        <v>0.83500000000000019</v>
      </c>
      <c r="AA73" s="8">
        <f t="shared" si="21"/>
        <v>1.364300241904806</v>
      </c>
      <c r="AB73" s="8">
        <f t="shared" si="16"/>
        <v>1</v>
      </c>
    </row>
    <row r="74" spans="10:28">
      <c r="T74">
        <f t="shared" si="17"/>
        <v>0.68000000000000038</v>
      </c>
      <c r="U74" s="8">
        <f t="shared" si="18"/>
        <v>2.8134199750623741</v>
      </c>
      <c r="V74" s="8">
        <f t="shared" si="13"/>
        <v>0.53759999999999986</v>
      </c>
      <c r="W74" s="8">
        <f t="shared" si="19"/>
        <v>6.679593541705847</v>
      </c>
      <c r="X74" s="8">
        <f t="shared" si="14"/>
        <v>0.44240000000000007</v>
      </c>
      <c r="Y74" s="8">
        <f t="shared" si="20"/>
        <v>2.8134199750623723</v>
      </c>
      <c r="Z74" s="8">
        <f t="shared" si="15"/>
        <v>0.84000000000000019</v>
      </c>
      <c r="AA74" s="8">
        <f t="shared" si="21"/>
        <v>1.3532608406349631</v>
      </c>
      <c r="AB74" s="8">
        <f t="shared" si="16"/>
        <v>1</v>
      </c>
    </row>
    <row r="75" spans="10:28">
      <c r="J75" s="26" t="s">
        <v>48</v>
      </c>
      <c r="K75" s="26"/>
      <c r="L75" s="26"/>
      <c r="M75" s="26"/>
      <c r="N75" s="26"/>
      <c r="O75" s="26"/>
      <c r="T75">
        <f t="shared" si="17"/>
        <v>0.69000000000000039</v>
      </c>
      <c r="U75" s="8">
        <f t="shared" si="18"/>
        <v>2.8737466389929609</v>
      </c>
      <c r="V75" s="8">
        <f t="shared" si="13"/>
        <v>0.53079999999999972</v>
      </c>
      <c r="W75" s="8">
        <f t="shared" si="19"/>
        <v>6.679593541705847</v>
      </c>
      <c r="X75" s="8">
        <f t="shared" si="14"/>
        <v>0.44420000000000004</v>
      </c>
      <c r="Y75" s="8">
        <f t="shared" si="20"/>
        <v>2.7857289773536515</v>
      </c>
      <c r="Z75" s="8">
        <f t="shared" si="15"/>
        <v>0.8450000000000002</v>
      </c>
      <c r="AA75" s="8">
        <f t="shared" si="21"/>
        <v>1.3422214393651206</v>
      </c>
      <c r="AB75" s="8">
        <f t="shared" si="16"/>
        <v>1</v>
      </c>
    </row>
    <row r="76" spans="10:28">
      <c r="J76" s="26"/>
      <c r="K76" s="26"/>
      <c r="L76" s="26"/>
      <c r="M76" s="26"/>
      <c r="N76" s="26"/>
      <c r="O76" s="26"/>
      <c r="T76">
        <f t="shared" si="17"/>
        <v>0.7000000000000004</v>
      </c>
      <c r="U76" s="8">
        <f t="shared" si="18"/>
        <v>2.93616994162439</v>
      </c>
      <c r="V76" s="8">
        <f t="shared" ref="V76:V106" si="22">$D$29+T76*($D$32-$D$29)</f>
        <v>0.5239999999999998</v>
      </c>
      <c r="W76" s="8">
        <f t="shared" si="19"/>
        <v>6.679593541705847</v>
      </c>
      <c r="X76" s="8">
        <f t="shared" si="14"/>
        <v>0.44600000000000006</v>
      </c>
      <c r="Y76" s="8">
        <f t="shared" si="20"/>
        <v>2.75847149513229</v>
      </c>
      <c r="Z76" s="8">
        <f t="shared" si="15"/>
        <v>0.8500000000000002</v>
      </c>
      <c r="AA76" s="8">
        <f t="shared" si="21"/>
        <v>1.3311820380952781</v>
      </c>
      <c r="AB76" s="8">
        <f t="shared" si="16"/>
        <v>1</v>
      </c>
    </row>
    <row r="77" spans="10:28">
      <c r="J77" s="26"/>
      <c r="K77" s="26"/>
      <c r="L77" s="26"/>
      <c r="M77" s="26"/>
      <c r="N77" s="26"/>
      <c r="O77" s="26"/>
      <c r="T77">
        <f t="shared" si="17"/>
        <v>0.71000000000000041</v>
      </c>
      <c r="U77" s="8">
        <f t="shared" si="18"/>
        <v>3.0007913987848309</v>
      </c>
      <c r="V77" s="8">
        <f t="shared" si="22"/>
        <v>0.51719999999999977</v>
      </c>
      <c r="W77" s="8">
        <f t="shared" si="19"/>
        <v>6.679593541705847</v>
      </c>
      <c r="X77" s="8">
        <f t="shared" si="14"/>
        <v>0.44780000000000009</v>
      </c>
      <c r="Y77" s="8">
        <f t="shared" si="20"/>
        <v>2.7316382509123187</v>
      </c>
      <c r="Z77" s="8">
        <f t="shared" si="15"/>
        <v>0.8550000000000002</v>
      </c>
      <c r="AA77" s="8">
        <f t="shared" si="21"/>
        <v>1.3201426368254354</v>
      </c>
      <c r="AB77" s="8">
        <f t="shared" si="16"/>
        <v>1</v>
      </c>
    </row>
    <row r="78" spans="10:28">
      <c r="T78">
        <f t="shared" si="17"/>
        <v>0.72000000000000042</v>
      </c>
      <c r="U78" s="8">
        <f t="shared" si="18"/>
        <v>3.0677188657004986</v>
      </c>
      <c r="V78" s="8">
        <f t="shared" si="22"/>
        <v>0.51039999999999974</v>
      </c>
      <c r="W78" s="8">
        <f t="shared" si="19"/>
        <v>6.679593541705847</v>
      </c>
      <c r="X78" s="8">
        <f t="shared" ref="X78:X106" si="23">$D$32+T78*($D$35-$D$32)</f>
        <v>0.44960000000000011</v>
      </c>
      <c r="Y78" s="8">
        <f t="shared" si="20"/>
        <v>2.7052202184329275</v>
      </c>
      <c r="Z78" s="8">
        <f t="shared" ref="Z78:Z106" si="24">$D$35+T78*($D$38-$D$35)</f>
        <v>0.86000000000000021</v>
      </c>
      <c r="AA78" s="8">
        <f t="shared" si="21"/>
        <v>1.3091032355555927</v>
      </c>
      <c r="AB78" s="8">
        <f t="shared" si="16"/>
        <v>1</v>
      </c>
    </row>
    <row r="79" spans="10:28">
      <c r="T79">
        <f t="shared" si="17"/>
        <v>0.73000000000000043</v>
      </c>
      <c r="U79" s="8">
        <f t="shared" si="18"/>
        <v>3.1370670242205936</v>
      </c>
      <c r="V79" s="8">
        <f t="shared" si="22"/>
        <v>0.50359999999999983</v>
      </c>
      <c r="W79" s="8">
        <f t="shared" si="19"/>
        <v>6.679593541705847</v>
      </c>
      <c r="X79" s="8">
        <f t="shared" si="23"/>
        <v>0.45140000000000008</v>
      </c>
      <c r="Y79" s="8">
        <f t="shared" si="20"/>
        <v>2.6792086144454403</v>
      </c>
      <c r="Z79" s="8">
        <f t="shared" si="24"/>
        <v>0.86500000000000021</v>
      </c>
      <c r="AA79" s="8">
        <f t="shared" si="21"/>
        <v>1.2980638342857502</v>
      </c>
      <c r="AB79" s="8">
        <f t="shared" ref="AB79:AB106" si="25">$D$38+T79*($D$29-$D$38)</f>
        <v>1</v>
      </c>
    </row>
    <row r="80" spans="10:28">
      <c r="T80">
        <f t="shared" si="17"/>
        <v>0.74000000000000044</v>
      </c>
      <c r="U80" s="8">
        <f t="shared" si="18"/>
        <v>3.2089579147021938</v>
      </c>
      <c r="V80" s="8">
        <f t="shared" si="22"/>
        <v>0.4967999999999998</v>
      </c>
      <c r="W80" s="8">
        <f t="shared" si="19"/>
        <v>6.679593541705847</v>
      </c>
      <c r="X80" s="8">
        <f t="shared" si="23"/>
        <v>0.45320000000000005</v>
      </c>
      <c r="Y80" s="8">
        <f t="shared" si="20"/>
        <v>2.6535948908143547</v>
      </c>
      <c r="Z80" s="8">
        <f t="shared" si="24"/>
        <v>0.87000000000000022</v>
      </c>
      <c r="AA80" s="8">
        <f t="shared" si="21"/>
        <v>1.2870244330159075</v>
      </c>
      <c r="AB80" s="8">
        <f t="shared" si="25"/>
        <v>1</v>
      </c>
    </row>
    <row r="81" spans="20:28">
      <c r="T81">
        <f t="shared" si="17"/>
        <v>0.75000000000000044</v>
      </c>
      <c r="U81" s="8">
        <f t="shared" si="18"/>
        <v>3.2835215173282997</v>
      </c>
      <c r="V81" s="8">
        <f t="shared" si="22"/>
        <v>0.48999999999999977</v>
      </c>
      <c r="W81" s="8">
        <f t="shared" si="19"/>
        <v>6.679593541705847</v>
      </c>
      <c r="X81" s="8">
        <f t="shared" si="23"/>
        <v>0.45500000000000007</v>
      </c>
      <c r="Y81" s="8">
        <f t="shared" si="20"/>
        <v>2.6283707269187215</v>
      </c>
      <c r="Z81" s="8">
        <f t="shared" si="24"/>
        <v>0.87500000000000022</v>
      </c>
      <c r="AA81" s="8">
        <f t="shared" si="21"/>
        <v>1.2759850317460648</v>
      </c>
      <c r="AB81" s="8">
        <f t="shared" si="25"/>
        <v>1</v>
      </c>
    </row>
    <row r="82" spans="20:28">
      <c r="T82">
        <f t="shared" si="17"/>
        <v>0.76000000000000045</v>
      </c>
      <c r="U82" s="8">
        <f t="shared" si="18"/>
        <v>3.3608963882171534</v>
      </c>
      <c r="V82" s="8">
        <f t="shared" si="22"/>
        <v>0.48319999999999974</v>
      </c>
      <c r="W82" s="8">
        <f t="shared" si="19"/>
        <v>6.679593541705847</v>
      </c>
      <c r="X82" s="8">
        <f t="shared" si="23"/>
        <v>0.45680000000000009</v>
      </c>
      <c r="Y82" s="8">
        <f t="shared" si="20"/>
        <v>2.6035280223408011</v>
      </c>
      <c r="Z82" s="8">
        <f t="shared" si="24"/>
        <v>0.88000000000000023</v>
      </c>
      <c r="AA82" s="8">
        <f t="shared" si="21"/>
        <v>1.2649456304762223</v>
      </c>
      <c r="AB82" s="8">
        <f t="shared" si="25"/>
        <v>1</v>
      </c>
    </row>
    <row r="83" spans="20:28">
      <c r="T83">
        <f t="shared" si="17"/>
        <v>0.77000000000000046</v>
      </c>
      <c r="U83" s="8">
        <f t="shared" si="18"/>
        <v>3.4412303563468085</v>
      </c>
      <c r="V83" s="8">
        <f t="shared" si="22"/>
        <v>0.47639999999999971</v>
      </c>
      <c r="W83" s="8">
        <f t="shared" si="19"/>
        <v>6.679593541705847</v>
      </c>
      <c r="X83" s="8">
        <f t="shared" si="23"/>
        <v>0.45860000000000012</v>
      </c>
      <c r="Y83" s="8">
        <f t="shared" si="20"/>
        <v>2.5790588898295801</v>
      </c>
      <c r="Z83" s="8">
        <f t="shared" si="24"/>
        <v>0.88500000000000023</v>
      </c>
      <c r="AA83" s="8">
        <f t="shared" si="21"/>
        <v>1.2539062292063796</v>
      </c>
      <c r="AB83" s="8">
        <f t="shared" si="25"/>
        <v>1</v>
      </c>
    </row>
    <row r="84" spans="20:28">
      <c r="T84">
        <f t="shared" si="17"/>
        <v>0.78000000000000047</v>
      </c>
      <c r="U84" s="8">
        <f t="shared" si="18"/>
        <v>3.524681288078551</v>
      </c>
      <c r="V84" s="8">
        <f t="shared" si="22"/>
        <v>0.46959999999999968</v>
      </c>
      <c r="W84" s="8">
        <f t="shared" si="19"/>
        <v>6.679593541705847</v>
      </c>
      <c r="X84" s="8">
        <f t="shared" si="23"/>
        <v>0.46040000000000009</v>
      </c>
      <c r="Y84" s="8">
        <f t="shared" si="20"/>
        <v>2.554955648527327</v>
      </c>
      <c r="Z84" s="8">
        <f t="shared" si="24"/>
        <v>0.89000000000000024</v>
      </c>
      <c r="AA84" s="8">
        <f t="shared" si="21"/>
        <v>1.2428668279365369</v>
      </c>
      <c r="AB84" s="8">
        <f t="shared" si="25"/>
        <v>1</v>
      </c>
    </row>
    <row r="85" spans="20:28">
      <c r="T85">
        <f t="shared" si="17"/>
        <v>0.79000000000000048</v>
      </c>
      <c r="U85" s="8">
        <f t="shared" si="18"/>
        <v>3.6114179269307485</v>
      </c>
      <c r="V85" s="8">
        <f t="shared" si="22"/>
        <v>0.46279999999999977</v>
      </c>
      <c r="W85" s="8">
        <f t="shared" si="19"/>
        <v>6.679593541705847</v>
      </c>
      <c r="X85" s="8">
        <f t="shared" si="23"/>
        <v>0.46220000000000006</v>
      </c>
      <c r="Y85" s="8">
        <f t="shared" si="20"/>
        <v>2.5312108174479522</v>
      </c>
      <c r="Z85" s="8">
        <f t="shared" si="24"/>
        <v>0.89500000000000024</v>
      </c>
      <c r="AA85" s="8">
        <f t="shared" si="21"/>
        <v>1.2318274266666944</v>
      </c>
      <c r="AB85" s="8">
        <f t="shared" si="25"/>
        <v>1</v>
      </c>
    </row>
    <row r="86" spans="20:28">
      <c r="T86">
        <f t="shared" si="17"/>
        <v>0.80000000000000049</v>
      </c>
      <c r="U86" s="8">
        <f t="shared" si="18"/>
        <v>3.7016208172483913</v>
      </c>
      <c r="V86" s="8">
        <f t="shared" si="22"/>
        <v>0.45599999999999974</v>
      </c>
      <c r="W86" s="8">
        <f t="shared" si="19"/>
        <v>6.679593541705847</v>
      </c>
      <c r="X86" s="8">
        <f t="shared" si="23"/>
        <v>0.46400000000000008</v>
      </c>
      <c r="Y86" s="8">
        <f t="shared" si="20"/>
        <v>2.507817109196449</v>
      </c>
      <c r="Z86" s="8">
        <f t="shared" si="24"/>
        <v>0.90000000000000024</v>
      </c>
      <c r="AA86" s="8">
        <f t="shared" si="21"/>
        <v>1.2207880253968517</v>
      </c>
      <c r="AB86" s="8">
        <f t="shared" si="25"/>
        <v>1</v>
      </c>
    </row>
    <row r="87" spans="20:28">
      <c r="T87">
        <f t="shared" si="17"/>
        <v>0.8100000000000005</v>
      </c>
      <c r="U87" s="8">
        <f t="shared" si="18"/>
        <v>3.7954833215534713</v>
      </c>
      <c r="V87" s="8">
        <f t="shared" si="22"/>
        <v>0.44919999999999971</v>
      </c>
      <c r="W87" s="8">
        <f t="shared" si="19"/>
        <v>6.679593541705847</v>
      </c>
      <c r="X87" s="8">
        <f t="shared" si="23"/>
        <v>0.4658000000000001</v>
      </c>
      <c r="Y87" s="8">
        <f t="shared" si="20"/>
        <v>2.4847674239192492</v>
      </c>
      <c r="Z87" s="8">
        <f t="shared" si="24"/>
        <v>0.90500000000000025</v>
      </c>
      <c r="AA87" s="8">
        <f t="shared" si="21"/>
        <v>1.209748624127009</v>
      </c>
      <c r="AB87" s="8">
        <f t="shared" si="25"/>
        <v>1</v>
      </c>
    </row>
    <row r="88" spans="20:28">
      <c r="T88">
        <f t="shared" si="17"/>
        <v>0.82000000000000051</v>
      </c>
      <c r="U88" s="8">
        <f t="shared" si="18"/>
        <v>3.8932127426713885</v>
      </c>
      <c r="V88" s="8">
        <f t="shared" si="22"/>
        <v>0.44239999999999968</v>
      </c>
      <c r="W88" s="8">
        <f t="shared" si="19"/>
        <v>6.679593541705847</v>
      </c>
      <c r="X88" s="8">
        <f t="shared" si="23"/>
        <v>0.46760000000000013</v>
      </c>
      <c r="Y88" s="8">
        <f t="shared" si="20"/>
        <v>2.4620548434757556</v>
      </c>
      <c r="Z88" s="8">
        <f t="shared" si="24"/>
        <v>0.91000000000000025</v>
      </c>
      <c r="AA88" s="8">
        <f t="shared" si="21"/>
        <v>1.1987092228571665</v>
      </c>
      <c r="AB88" s="8">
        <f t="shared" si="25"/>
        <v>1</v>
      </c>
    </row>
    <row r="89" spans="20:28">
      <c r="T89">
        <f t="shared" si="17"/>
        <v>0.83000000000000052</v>
      </c>
      <c r="U89" s="8">
        <f t="shared" si="18"/>
        <v>3.9950315632373465</v>
      </c>
      <c r="V89" s="8">
        <f t="shared" si="22"/>
        <v>0.43559999999999965</v>
      </c>
      <c r="W89" s="8">
        <f t="shared" si="19"/>
        <v>6.679593541705847</v>
      </c>
      <c r="X89" s="8">
        <f t="shared" si="23"/>
        <v>0.46940000000000009</v>
      </c>
      <c r="Y89" s="8">
        <f t="shared" si="20"/>
        <v>2.4396726258218253</v>
      </c>
      <c r="Z89" s="8">
        <f t="shared" si="24"/>
        <v>0.91500000000000026</v>
      </c>
      <c r="AA89" s="8">
        <f t="shared" si="21"/>
        <v>1.187669821587324</v>
      </c>
      <c r="AB89" s="8">
        <f t="shared" si="25"/>
        <v>1</v>
      </c>
    </row>
    <row r="90" spans="20:28">
      <c r="T90">
        <f t="shared" si="17"/>
        <v>0.84000000000000052</v>
      </c>
      <c r="U90" s="8">
        <f t="shared" si="18"/>
        <v>4.1011788169278978</v>
      </c>
      <c r="V90" s="8">
        <f t="shared" si="22"/>
        <v>0.42879999999999974</v>
      </c>
      <c r="W90" s="8">
        <f t="shared" si="19"/>
        <v>6.679593541705847</v>
      </c>
      <c r="X90" s="8">
        <f t="shared" si="23"/>
        <v>0.47120000000000006</v>
      </c>
      <c r="Y90" s="8">
        <f t="shared" si="20"/>
        <v>2.4176141995963758</v>
      </c>
      <c r="Z90" s="8">
        <f t="shared" si="24"/>
        <v>0.92000000000000026</v>
      </c>
      <c r="AA90" s="8">
        <f t="shared" si="21"/>
        <v>1.1766304203174811</v>
      </c>
      <c r="AB90" s="8">
        <f t="shared" si="25"/>
        <v>1</v>
      </c>
    </row>
    <row r="91" spans="20:28">
      <c r="T91">
        <f t="shared" si="17"/>
        <v>0.85000000000000053</v>
      </c>
      <c r="U91" s="8">
        <f t="shared" si="18"/>
        <v>4.211911607776786</v>
      </c>
      <c r="V91" s="8">
        <f t="shared" si="22"/>
        <v>0.42199999999999971</v>
      </c>
      <c r="W91" s="8">
        <f t="shared" si="19"/>
        <v>6.679593541705847</v>
      </c>
      <c r="X91" s="8">
        <f t="shared" si="23"/>
        <v>0.47300000000000009</v>
      </c>
      <c r="Y91" s="8">
        <f t="shared" si="20"/>
        <v>2.3958731589027149</v>
      </c>
      <c r="Z91" s="8">
        <f t="shared" si="24"/>
        <v>0.92500000000000027</v>
      </c>
      <c r="AA91" s="8">
        <f t="shared" si="21"/>
        <v>1.1655910190476386</v>
      </c>
      <c r="AB91" s="8">
        <f t="shared" si="25"/>
        <v>1</v>
      </c>
    </row>
    <row r="92" spans="20:28">
      <c r="T92">
        <f t="shared" si="17"/>
        <v>0.86000000000000054</v>
      </c>
      <c r="U92" s="8">
        <f t="shared" si="18"/>
        <v>4.3275067962685174</v>
      </c>
      <c r="V92" s="8">
        <f t="shared" si="22"/>
        <v>0.41519999999999968</v>
      </c>
      <c r="W92" s="8">
        <f t="shared" si="19"/>
        <v>6.679593541705847</v>
      </c>
      <c r="X92" s="8">
        <f t="shared" si="23"/>
        <v>0.47480000000000011</v>
      </c>
      <c r="Y92" s="8">
        <f t="shared" si="20"/>
        <v>2.3744432582765844</v>
      </c>
      <c r="Z92" s="8">
        <f t="shared" si="24"/>
        <v>0.93000000000000027</v>
      </c>
      <c r="AA92" s="8">
        <f t="shared" si="21"/>
        <v>1.1545516177777961</v>
      </c>
      <c r="AB92" s="8">
        <f t="shared" si="25"/>
        <v>1</v>
      </c>
    </row>
    <row r="93" spans="20:28">
      <c r="T93">
        <f t="shared" si="17"/>
        <v>0.87000000000000055</v>
      </c>
      <c r="U93" s="8">
        <f t="shared" si="18"/>
        <v>4.4482628736154917</v>
      </c>
      <c r="V93" s="8">
        <f t="shared" si="22"/>
        <v>0.40839999999999965</v>
      </c>
      <c r="W93" s="8">
        <f t="shared" si="19"/>
        <v>6.679593541705847</v>
      </c>
      <c r="X93" s="8">
        <f t="shared" si="23"/>
        <v>0.47660000000000013</v>
      </c>
      <c r="Y93" s="8">
        <f t="shared" si="20"/>
        <v>2.3533184078332705</v>
      </c>
      <c r="Z93" s="8">
        <f t="shared" si="24"/>
        <v>0.93500000000000028</v>
      </c>
      <c r="AA93" s="8">
        <f t="shared" si="21"/>
        <v>1.1435122165079534</v>
      </c>
      <c r="AB93" s="8">
        <f t="shared" si="25"/>
        <v>1</v>
      </c>
    </row>
    <row r="94" spans="20:28">
      <c r="T94">
        <f t="shared" si="17"/>
        <v>0.88000000000000056</v>
      </c>
      <c r="U94" s="8">
        <f t="shared" si="18"/>
        <v>4.5745020487828922</v>
      </c>
      <c r="V94" s="8">
        <f t="shared" si="22"/>
        <v>0.40159999999999962</v>
      </c>
      <c r="W94" s="8">
        <f t="shared" si="19"/>
        <v>6.679593541705847</v>
      </c>
      <c r="X94" s="8">
        <f t="shared" si="23"/>
        <v>0.4784000000000001</v>
      </c>
      <c r="Y94" s="8">
        <f t="shared" si="20"/>
        <v>2.3324926685865055</v>
      </c>
      <c r="Z94" s="8">
        <f t="shared" si="24"/>
        <v>0.94000000000000028</v>
      </c>
      <c r="AA94" s="8">
        <f t="shared" si="21"/>
        <v>1.1324728152381107</v>
      </c>
      <c r="AB94" s="8">
        <f t="shared" si="25"/>
        <v>1</v>
      </c>
    </row>
    <row r="95" spans="20:28">
      <c r="T95">
        <f t="shared" si="17"/>
        <v>0.89000000000000057</v>
      </c>
      <c r="U95" s="8">
        <f t="shared" si="18"/>
        <v>4.7065725765131639</v>
      </c>
      <c r="V95" s="8">
        <f t="shared" si="22"/>
        <v>0.39479999999999971</v>
      </c>
      <c r="W95" s="8">
        <f t="shared" si="19"/>
        <v>6.679593541705847</v>
      </c>
      <c r="X95" s="8">
        <f t="shared" si="23"/>
        <v>0.48020000000000007</v>
      </c>
      <c r="Y95" s="8">
        <f t="shared" si="20"/>
        <v>2.3119602479321806</v>
      </c>
      <c r="Z95" s="8">
        <f t="shared" si="24"/>
        <v>0.94500000000000028</v>
      </c>
      <c r="AA95" s="8">
        <f t="shared" si="21"/>
        <v>1.1214334139682682</v>
      </c>
      <c r="AB95" s="8">
        <f t="shared" si="25"/>
        <v>1</v>
      </c>
    </row>
    <row r="96" spans="20:28">
      <c r="T96">
        <f t="shared" si="17"/>
        <v>0.90000000000000058</v>
      </c>
      <c r="U96" s="8">
        <f t="shared" si="18"/>
        <v>4.8448513589174516</v>
      </c>
      <c r="V96" s="8">
        <f t="shared" si="22"/>
        <v>0.38799999999999968</v>
      </c>
      <c r="W96" s="8">
        <f t="shared" si="19"/>
        <v>6.679593541705847</v>
      </c>
      <c r="X96" s="8">
        <f t="shared" si="23"/>
        <v>0.4820000000000001</v>
      </c>
      <c r="Y96" s="8">
        <f t="shared" si="20"/>
        <v>2.291715495290259</v>
      </c>
      <c r="Z96" s="8">
        <f t="shared" si="24"/>
        <v>0.95000000000000029</v>
      </c>
      <c r="AA96" s="8">
        <f t="shared" si="21"/>
        <v>1.1103940126984255</v>
      </c>
      <c r="AB96" s="8">
        <f t="shared" si="25"/>
        <v>1</v>
      </c>
    </row>
    <row r="97" spans="20:28">
      <c r="T97">
        <f t="shared" si="17"/>
        <v>0.91000000000000059</v>
      </c>
      <c r="U97" s="8">
        <f t="shared" si="18"/>
        <v>4.9897468582656863</v>
      </c>
      <c r="V97" s="8">
        <f t="shared" si="22"/>
        <v>0.38119999999999965</v>
      </c>
      <c r="W97" s="8">
        <f t="shared" si="19"/>
        <v>6.679593541705847</v>
      </c>
      <c r="X97" s="8">
        <f t="shared" si="23"/>
        <v>0.48380000000000012</v>
      </c>
      <c r="Y97" s="8">
        <f t="shared" si="20"/>
        <v>2.2717528978985291</v>
      </c>
      <c r="Z97" s="8">
        <f t="shared" si="24"/>
        <v>0.95500000000000029</v>
      </c>
      <c r="AA97" s="8">
        <f t="shared" si="21"/>
        <v>1.0993546114285828</v>
      </c>
      <c r="AB97" s="8">
        <f t="shared" si="25"/>
        <v>1</v>
      </c>
    </row>
    <row r="98" spans="20:28">
      <c r="T98">
        <f t="shared" si="17"/>
        <v>0.9200000000000006</v>
      </c>
      <c r="U98" s="8">
        <f t="shared" si="18"/>
        <v>5.1417023645655515</v>
      </c>
      <c r="V98" s="8">
        <f t="shared" si="22"/>
        <v>0.37439999999999962</v>
      </c>
      <c r="W98" s="8">
        <f t="shared" si="19"/>
        <v>6.679593541705847</v>
      </c>
      <c r="X98" s="8">
        <f t="shared" si="23"/>
        <v>0.48560000000000014</v>
      </c>
      <c r="Y98" s="8">
        <f t="shared" si="20"/>
        <v>2.2520670767521547</v>
      </c>
      <c r="Z98" s="8">
        <f t="shared" si="24"/>
        <v>0.9600000000000003</v>
      </c>
      <c r="AA98" s="8">
        <f t="shared" si="21"/>
        <v>1.0883152101587403</v>
      </c>
      <c r="AB98" s="8">
        <f t="shared" si="25"/>
        <v>1</v>
      </c>
    </row>
    <row r="99" spans="20:28">
      <c r="T99">
        <f t="shared" si="17"/>
        <v>0.9300000000000006</v>
      </c>
      <c r="U99" s="8">
        <f t="shared" si="18"/>
        <v>5.3011996685510869</v>
      </c>
      <c r="V99" s="8">
        <f t="shared" si="22"/>
        <v>0.36759999999999959</v>
      </c>
      <c r="W99" s="8">
        <f t="shared" si="19"/>
        <v>6.679593541705847</v>
      </c>
      <c r="X99" s="8">
        <f t="shared" si="23"/>
        <v>0.48740000000000011</v>
      </c>
      <c r="Y99" s="8">
        <f t="shared" si="20"/>
        <v>2.232652782683243</v>
      </c>
      <c r="Z99" s="8">
        <f t="shared" si="24"/>
        <v>0.9650000000000003</v>
      </c>
      <c r="AA99" s="8">
        <f t="shared" si="21"/>
        <v>1.0772758088888976</v>
      </c>
      <c r="AB99" s="8">
        <f t="shared" si="25"/>
        <v>1</v>
      </c>
    </row>
    <row r="100" spans="20:28">
      <c r="T100">
        <f t="shared" si="17"/>
        <v>0.94000000000000061</v>
      </c>
      <c r="U100" s="8">
        <f t="shared" si="18"/>
        <v>5.4687631990208478</v>
      </c>
      <c r="V100" s="8">
        <f t="shared" si="22"/>
        <v>0.36079999999999968</v>
      </c>
      <c r="W100" s="8">
        <f t="shared" si="19"/>
        <v>6.679593541705847</v>
      </c>
      <c r="X100" s="8">
        <f t="shared" si="23"/>
        <v>0.48920000000000008</v>
      </c>
      <c r="Y100" s="8">
        <f t="shared" si="20"/>
        <v>2.2135048925748926</v>
      </c>
      <c r="Z100" s="8">
        <f t="shared" si="24"/>
        <v>0.97000000000000031</v>
      </c>
      <c r="AA100" s="8">
        <f t="shared" si="21"/>
        <v>1.0662364076190549</v>
      </c>
      <c r="AB100" s="8">
        <f t="shared" si="25"/>
        <v>1</v>
      </c>
    </row>
    <row r="101" spans="20:28">
      <c r="T101">
        <f t="shared" si="17"/>
        <v>0.95000000000000062</v>
      </c>
      <c r="U101" s="8">
        <f t="shared" si="18"/>
        <v>5.6449646933392597</v>
      </c>
      <c r="V101" s="8">
        <f t="shared" si="22"/>
        <v>0.35399999999999965</v>
      </c>
      <c r="W101" s="8">
        <f t="shared" si="19"/>
        <v>6.679593541705847</v>
      </c>
      <c r="X101" s="8">
        <f t="shared" si="23"/>
        <v>0.4910000000000001</v>
      </c>
      <c r="Y101" s="8">
        <f t="shared" si="20"/>
        <v>2.194618405704468</v>
      </c>
      <c r="Z101" s="8">
        <f t="shared" si="24"/>
        <v>0.97500000000000031</v>
      </c>
      <c r="AA101" s="8">
        <f t="shared" si="21"/>
        <v>1.0551970063492124</v>
      </c>
      <c r="AB101" s="8">
        <f t="shared" si="25"/>
        <v>1</v>
      </c>
    </row>
    <row r="102" spans="20:28">
      <c r="T102">
        <f t="shared" si="17"/>
        <v>0.96000000000000063</v>
      </c>
      <c r="U102" s="8">
        <f t="shared" si="18"/>
        <v>5.8304284816695198</v>
      </c>
      <c r="V102" s="8">
        <f t="shared" si="22"/>
        <v>0.34719999999999962</v>
      </c>
      <c r="W102" s="8">
        <f t="shared" si="19"/>
        <v>6.679593541705847</v>
      </c>
      <c r="X102" s="8">
        <f t="shared" si="23"/>
        <v>0.49280000000000013</v>
      </c>
      <c r="Y102" s="8">
        <f t="shared" si="20"/>
        <v>2.1759884402110266</v>
      </c>
      <c r="Z102" s="8">
        <f t="shared" si="24"/>
        <v>0.98000000000000032</v>
      </c>
      <c r="AA102" s="8">
        <f t="shared" si="21"/>
        <v>1.0441576050793697</v>
      </c>
      <c r="AB102" s="8">
        <f t="shared" si="25"/>
        <v>1</v>
      </c>
    </row>
    <row r="103" spans="20:28">
      <c r="T103">
        <f t="shared" si="17"/>
        <v>0.97000000000000064</v>
      </c>
      <c r="U103" s="8">
        <f t="shared" si="18"/>
        <v>6.0258374795460004</v>
      </c>
      <c r="V103" s="8">
        <f t="shared" si="22"/>
        <v>0.34039999999999959</v>
      </c>
      <c r="W103" s="8">
        <f t="shared" si="19"/>
        <v>6.679593541705847</v>
      </c>
      <c r="X103" s="8">
        <f t="shared" si="23"/>
        <v>0.49460000000000015</v>
      </c>
      <c r="Y103" s="8">
        <f t="shared" si="20"/>
        <v>2.1576102296820956</v>
      </c>
      <c r="Z103" s="8">
        <f t="shared" si="24"/>
        <v>0.98500000000000032</v>
      </c>
      <c r="AA103" s="8">
        <f t="shared" si="21"/>
        <v>1.0331182038095272</v>
      </c>
      <c r="AB103" s="8">
        <f t="shared" si="25"/>
        <v>1</v>
      </c>
    </row>
    <row r="104" spans="20:28">
      <c r="T104">
        <f t="shared" si="17"/>
        <v>0.98000000000000065</v>
      </c>
      <c r="U104" s="8">
        <f t="shared" si="18"/>
        <v>6.231940000218116</v>
      </c>
      <c r="V104" s="8">
        <f t="shared" si="22"/>
        <v>0.33359999999999967</v>
      </c>
      <c r="W104" s="8">
        <f t="shared" si="19"/>
        <v>6.679593541705847</v>
      </c>
      <c r="X104" s="8">
        <f t="shared" si="23"/>
        <v>0.49640000000000012</v>
      </c>
      <c r="Y104" s="8">
        <f t="shared" si="20"/>
        <v>2.1394791198551761</v>
      </c>
      <c r="Z104" s="8">
        <f t="shared" si="24"/>
        <v>0.99000000000000032</v>
      </c>
      <c r="AA104" s="8">
        <f t="shared" si="21"/>
        <v>1.0220788025396845</v>
      </c>
      <c r="AB104" s="8">
        <f t="shared" si="25"/>
        <v>1</v>
      </c>
    </row>
    <row r="105" spans="20:28">
      <c r="T105">
        <f t="shared" si="17"/>
        <v>0.99000000000000066</v>
      </c>
      <c r="U105" s="8">
        <f t="shared" si="18"/>
        <v>6.4495575184287857</v>
      </c>
      <c r="V105" s="8">
        <f t="shared" si="22"/>
        <v>0.32679999999999965</v>
      </c>
      <c r="W105" s="8">
        <f t="shared" si="19"/>
        <v>6.679593541705847</v>
      </c>
      <c r="X105" s="8">
        <f t="shared" si="23"/>
        <v>0.49820000000000009</v>
      </c>
      <c r="Y105" s="8">
        <f t="shared" si="20"/>
        <v>2.1215905654295635</v>
      </c>
      <c r="Z105" s="8">
        <f t="shared" si="24"/>
        <v>0.99500000000000033</v>
      </c>
      <c r="AA105" s="8">
        <f t="shared" si="21"/>
        <v>1.0110394012698418</v>
      </c>
      <c r="AB105" s="8">
        <f t="shared" si="25"/>
        <v>1</v>
      </c>
    </row>
    <row r="106" spans="20:28">
      <c r="T106">
        <f t="shared" si="17"/>
        <v>1.0000000000000007</v>
      </c>
      <c r="U106" s="8">
        <f t="shared" si="18"/>
        <v>6.6795935417058585</v>
      </c>
      <c r="V106" s="8">
        <f t="shared" si="22"/>
        <v>0.31999999999999962</v>
      </c>
      <c r="W106" s="8">
        <f t="shared" si="19"/>
        <v>6.679593541705847</v>
      </c>
      <c r="X106" s="8">
        <f t="shared" si="23"/>
        <v>0.50000000000000011</v>
      </c>
      <c r="Y106" s="8">
        <f t="shared" si="20"/>
        <v>2.1039401269842597</v>
      </c>
      <c r="Z106" s="8">
        <f t="shared" si="24"/>
        <v>1.0000000000000004</v>
      </c>
      <c r="AA106" s="8">
        <f t="shared" si="21"/>
        <v>0.99999999999999933</v>
      </c>
      <c r="AB106" s="8">
        <f t="shared" si="25"/>
        <v>1</v>
      </c>
    </row>
  </sheetData>
  <mergeCells count="21">
    <mergeCell ref="Y4:Z4"/>
    <mergeCell ref="AA4:AB4"/>
    <mergeCell ref="B11:G11"/>
    <mergeCell ref="B12:G12"/>
    <mergeCell ref="B43:G43"/>
    <mergeCell ref="W4:X4"/>
    <mergeCell ref="B15:G15"/>
    <mergeCell ref="B16:G16"/>
    <mergeCell ref="B17:G17"/>
    <mergeCell ref="B18:G18"/>
    <mergeCell ref="B6:G6"/>
    <mergeCell ref="B7:G7"/>
    <mergeCell ref="B8:G8"/>
    <mergeCell ref="B9:G9"/>
    <mergeCell ref="B10:G10"/>
    <mergeCell ref="J75:O77"/>
    <mergeCell ref="B45:G45"/>
    <mergeCell ref="B46:G46"/>
    <mergeCell ref="B44:G44"/>
    <mergeCell ref="U4:V4"/>
    <mergeCell ref="B20:G20"/>
  </mergeCells>
  <pageMargins left="0.70866141732283472" right="0.70866141732283472" top="0.74803149606299213" bottom="0.74803149606299213" header="0.31496062992125984" footer="0.31496062992125984"/>
  <pageSetup paperSize="9" scale="53" fitToHeight="9" orientation="landscape" r:id="rId1"/>
  <drawing r:id="rId2"/>
  <legacyDrawing r:id="rId3"/>
  <oleObjects>
    <oleObject progId="Equation.DSMT4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Diesel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2020-10-08T15:38:57Z</dcterms:modified>
</cp:coreProperties>
</file>