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AB6" i="1"/>
  <c r="AB7"/>
  <c r="AB8"/>
  <c r="AB9"/>
  <c r="AB10"/>
  <c r="AB11"/>
  <c r="AB12"/>
  <c r="AB13"/>
  <c r="AB14"/>
  <c r="AB15"/>
  <c r="AB16"/>
  <c r="AB17"/>
  <c r="AB18"/>
  <c r="AB19"/>
  <c r="AB20"/>
  <c r="AB21"/>
  <c r="AB22"/>
  <c r="AB23"/>
  <c r="AB24"/>
  <c r="AB25"/>
  <c r="AB26"/>
  <c r="AB27"/>
  <c r="AB28"/>
  <c r="AB29"/>
  <c r="AB30"/>
  <c r="AB31"/>
  <c r="AB32"/>
  <c r="AB33"/>
  <c r="AB34"/>
  <c r="AB35"/>
  <c r="AB36"/>
  <c r="AB37"/>
  <c r="AB38"/>
  <c r="AB39"/>
  <c r="AB40"/>
  <c r="AB41"/>
  <c r="AB42"/>
  <c r="AB43"/>
  <c r="AB44"/>
  <c r="AB45"/>
  <c r="AB5"/>
  <c r="K7" l="1"/>
  <c r="K8"/>
  <c r="K9"/>
  <c r="K10"/>
  <c r="K11"/>
  <c r="K12"/>
  <c r="K13"/>
  <c r="K14"/>
  <c r="K15"/>
  <c r="K16"/>
  <c r="K17"/>
  <c r="K18"/>
  <c r="K19"/>
  <c r="K6"/>
  <c r="Z7"/>
  <c r="Z8" s="1"/>
  <c r="Z9" s="1"/>
  <c r="Z10" s="1"/>
  <c r="Z11" s="1"/>
  <c r="Z12" s="1"/>
  <c r="Z13" s="1"/>
  <c r="Z14" s="1"/>
  <c r="Z15" s="1"/>
  <c r="Z16" s="1"/>
  <c r="Z17" s="1"/>
  <c r="Z18" s="1"/>
  <c r="Z19" s="1"/>
  <c r="Z20" s="1"/>
  <c r="Z21" s="1"/>
  <c r="Z22" s="1"/>
  <c r="Z23" s="1"/>
  <c r="Z24" s="1"/>
  <c r="Z25" s="1"/>
  <c r="Z26" s="1"/>
  <c r="Z27" s="1"/>
  <c r="Z28" s="1"/>
  <c r="Z29" s="1"/>
  <c r="Z30" s="1"/>
  <c r="Z31" s="1"/>
  <c r="Z32" s="1"/>
  <c r="Z33" s="1"/>
  <c r="Z34" s="1"/>
  <c r="Z35" s="1"/>
  <c r="Z36" s="1"/>
  <c r="Z37" s="1"/>
  <c r="Z38" s="1"/>
  <c r="Z39" s="1"/>
  <c r="Z40" s="1"/>
  <c r="Z41" s="1"/>
  <c r="Z42" s="1"/>
  <c r="Z43" s="1"/>
  <c r="Z44" s="1"/>
  <c r="Z45" s="1"/>
  <c r="Z6"/>
  <c r="AA6"/>
  <c r="AA5"/>
  <c r="C19"/>
  <c r="C18"/>
  <c r="C17"/>
  <c r="C16"/>
  <c r="D15"/>
  <c r="H15" s="1"/>
  <c r="C15"/>
  <c r="C14"/>
  <c r="C13"/>
  <c r="C12"/>
  <c r="C11"/>
  <c r="C10"/>
  <c r="D9"/>
  <c r="C9"/>
  <c r="C8"/>
  <c r="H7"/>
  <c r="H8"/>
  <c r="H9"/>
  <c r="H10"/>
  <c r="H11"/>
  <c r="H12"/>
  <c r="H13"/>
  <c r="H14"/>
  <c r="H16"/>
  <c r="H17"/>
  <c r="H18"/>
  <c r="H19"/>
  <c r="G7"/>
  <c r="G8"/>
  <c r="G9"/>
  <c r="G10"/>
  <c r="G11"/>
  <c r="G12"/>
  <c r="G13"/>
  <c r="G14"/>
  <c r="G16"/>
  <c r="G17"/>
  <c r="G18"/>
  <c r="G19"/>
  <c r="C7"/>
  <c r="H6"/>
  <c r="G6"/>
  <c r="C6"/>
  <c r="J7"/>
  <c r="J8"/>
  <c r="J9"/>
  <c r="J10"/>
  <c r="J11"/>
  <c r="J12"/>
  <c r="J13"/>
  <c r="J14"/>
  <c r="J15"/>
  <c r="J16"/>
  <c r="J17"/>
  <c r="J18"/>
  <c r="J19"/>
  <c r="B8"/>
  <c r="B9" s="1"/>
  <c r="B10" s="1"/>
  <c r="B11" s="1"/>
  <c r="B12" s="1"/>
  <c r="B13" s="1"/>
  <c r="B14" s="1"/>
  <c r="B15" s="1"/>
  <c r="B16" s="1"/>
  <c r="B17" s="1"/>
  <c r="B18" s="1"/>
  <c r="B19" s="1"/>
  <c r="B7"/>
  <c r="J6"/>
  <c r="AA7" l="1"/>
  <c r="G15"/>
  <c r="AA8" l="1"/>
  <c r="AA9" l="1"/>
  <c r="AA10" l="1"/>
  <c r="AA11" l="1"/>
  <c r="AA12" l="1"/>
  <c r="AA13" l="1"/>
  <c r="AA14" l="1"/>
  <c r="AA15" l="1"/>
  <c r="AA16" l="1"/>
  <c r="AA17" l="1"/>
  <c r="AA18" l="1"/>
  <c r="AA19" l="1"/>
  <c r="AA20" l="1"/>
  <c r="AA21" l="1"/>
  <c r="AA22" l="1"/>
  <c r="AA23" l="1"/>
  <c r="AA24" l="1"/>
  <c r="AA25" l="1"/>
  <c r="AA26" l="1"/>
  <c r="AA27" l="1"/>
  <c r="AA28" l="1"/>
  <c r="AA29" l="1"/>
  <c r="AA30" l="1"/>
  <c r="AA31" l="1"/>
  <c r="AA32" l="1"/>
  <c r="AA33" l="1"/>
  <c r="AA34" l="1"/>
  <c r="AA35" l="1"/>
  <c r="AA36" l="1"/>
  <c r="AA37" l="1"/>
  <c r="AA38" l="1"/>
  <c r="AA39" l="1"/>
  <c r="AA40" l="1"/>
  <c r="AA41" l="1"/>
  <c r="AA42" l="1"/>
  <c r="AA43" l="1"/>
  <c r="AA44" l="1"/>
  <c r="AA45" l="1"/>
</calcChain>
</file>

<file path=xl/sharedStrings.xml><?xml version="1.0" encoding="utf-8"?>
<sst xmlns="http://schemas.openxmlformats.org/spreadsheetml/2006/main" count="17" uniqueCount="17">
  <si>
    <t>SLINKY PHYSICS</t>
  </si>
  <si>
    <t>Dr Andrew French. 19/06/2022</t>
  </si>
  <si>
    <t>Slinky length L /cm</t>
  </si>
  <si>
    <t>Number of coils N</t>
  </si>
  <si>
    <t>10 periods run 1</t>
  </si>
  <si>
    <t>10 periods run 2</t>
  </si>
  <si>
    <t>10 periods run 3</t>
  </si>
  <si>
    <t>Period T /s</t>
  </si>
  <si>
    <t>Period error /s</t>
  </si>
  <si>
    <t>N^2</t>
  </si>
  <si>
    <t>MODEL</t>
  </si>
  <si>
    <t>N</t>
  </si>
  <si>
    <t>L/cm</t>
  </si>
  <si>
    <t>T /s</t>
  </si>
  <si>
    <t>sqrt( L/g) /s</t>
  </si>
  <si>
    <t>EMPIRICAL</t>
  </si>
  <si>
    <t>THEORY</t>
  </si>
</sst>
</file>

<file path=xl/styles.xml><?xml version="1.0" encoding="utf-8"?>
<styleSheet xmlns="http://schemas.openxmlformats.org/spreadsheetml/2006/main">
  <numFmts count="1">
    <numFmt numFmtId="164" formatCode="0.0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4" fontId="0" fillId="4" borderId="1" xfId="0" applyNumberFormat="1" applyFill="1" applyBorder="1" applyAlignment="1">
      <alignment horizontal="center" vertical="center"/>
    </xf>
    <xf numFmtId="164" fontId="0" fillId="0" borderId="0" xfId="0" applyNumberFormat="1"/>
    <xf numFmtId="1" fontId="1" fillId="0" borderId="0" xfId="0" applyNumberFormat="1" applyFont="1"/>
    <xf numFmtId="1" fontId="0" fillId="0" borderId="0" xfId="0" applyNumberFormat="1"/>
    <xf numFmtId="1" fontId="0" fillId="0" borderId="0" xfId="0" applyNumberFormat="1" applyFill="1" applyBorder="1"/>
    <xf numFmtId="164" fontId="0" fillId="0" borderId="0" xfId="0" applyNumberFormat="1" applyFill="1" applyBorder="1"/>
    <xf numFmtId="1" fontId="1" fillId="2" borderId="1" xfId="0" applyNumberFormat="1" applyFont="1" applyFill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 vertical="center"/>
    </xf>
    <xf numFmtId="164" fontId="1" fillId="4" borderId="1" xfId="0" applyNumberFormat="1" applyFon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Slinky length vs number of coils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</c:v>
          </c:tx>
          <c:spPr>
            <a:ln w="28575">
              <a:noFill/>
            </a:ln>
          </c:spPr>
          <c:marker>
            <c:symbol val="plus"/>
            <c:size val="12"/>
          </c:marker>
          <c:xVal>
            <c:numRef>
              <c:f>Sheet1!$B$6:$B$21</c:f>
              <c:numCache>
                <c:formatCode>General</c:formatCode>
                <c:ptCount val="16"/>
                <c:pt idx="0">
                  <c:v>11</c:v>
                </c:pt>
                <c:pt idx="1">
                  <c:v>13</c:v>
                </c:pt>
                <c:pt idx="2">
                  <c:v>15</c:v>
                </c:pt>
                <c:pt idx="3">
                  <c:v>17</c:v>
                </c:pt>
                <c:pt idx="4">
                  <c:v>19</c:v>
                </c:pt>
                <c:pt idx="5">
                  <c:v>21</c:v>
                </c:pt>
                <c:pt idx="6">
                  <c:v>23</c:v>
                </c:pt>
                <c:pt idx="7">
                  <c:v>25</c:v>
                </c:pt>
                <c:pt idx="8">
                  <c:v>27</c:v>
                </c:pt>
                <c:pt idx="9">
                  <c:v>29</c:v>
                </c:pt>
                <c:pt idx="10">
                  <c:v>31</c:v>
                </c:pt>
                <c:pt idx="11">
                  <c:v>33</c:v>
                </c:pt>
                <c:pt idx="12">
                  <c:v>35</c:v>
                </c:pt>
                <c:pt idx="13">
                  <c:v>37</c:v>
                </c:pt>
              </c:numCache>
            </c:numRef>
          </c:xVal>
          <c:yVal>
            <c:numRef>
              <c:f>Sheet1!$C$6:$C$21</c:f>
              <c:numCache>
                <c:formatCode>General</c:formatCode>
                <c:ptCount val="16"/>
                <c:pt idx="0">
                  <c:v>7.5</c:v>
                </c:pt>
                <c:pt idx="1">
                  <c:v>9.6</c:v>
                </c:pt>
                <c:pt idx="2">
                  <c:v>11.9</c:v>
                </c:pt>
                <c:pt idx="3">
                  <c:v>14.4</c:v>
                </c:pt>
                <c:pt idx="4">
                  <c:v>16.900000000000002</c:v>
                </c:pt>
                <c:pt idx="5">
                  <c:v>20.400000000000002</c:v>
                </c:pt>
                <c:pt idx="6">
                  <c:v>24.5</c:v>
                </c:pt>
                <c:pt idx="7">
                  <c:v>29.1</c:v>
                </c:pt>
                <c:pt idx="8">
                  <c:v>34</c:v>
                </c:pt>
                <c:pt idx="9">
                  <c:v>38.4</c:v>
                </c:pt>
                <c:pt idx="10">
                  <c:v>42.5</c:v>
                </c:pt>
                <c:pt idx="11">
                  <c:v>46.9</c:v>
                </c:pt>
                <c:pt idx="12">
                  <c:v>51.7</c:v>
                </c:pt>
                <c:pt idx="13">
                  <c:v>57.300000000000004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Sheet1!$Z$5:$Z$85</c:f>
              <c:numCache>
                <c:formatCode>0</c:formatCode>
                <c:ptCount val="8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</c:numCache>
            </c:numRef>
          </c:xVal>
          <c:yVal>
            <c:numRef>
              <c:f>Sheet1!$AA$5:$AA$85</c:f>
              <c:numCache>
                <c:formatCode>0.000</c:formatCode>
                <c:ptCount val="81"/>
                <c:pt idx="0">
                  <c:v>0</c:v>
                </c:pt>
                <c:pt idx="1">
                  <c:v>4.3900000000000002E-2</c:v>
                </c:pt>
                <c:pt idx="2">
                  <c:v>0.17560000000000001</c:v>
                </c:pt>
                <c:pt idx="3">
                  <c:v>0.39510000000000001</c:v>
                </c:pt>
                <c:pt idx="4">
                  <c:v>0.70240000000000002</c:v>
                </c:pt>
                <c:pt idx="5">
                  <c:v>1.0975000000000001</c:v>
                </c:pt>
                <c:pt idx="6">
                  <c:v>1.5804</c:v>
                </c:pt>
                <c:pt idx="7">
                  <c:v>2.1511</c:v>
                </c:pt>
                <c:pt idx="8">
                  <c:v>2.8096000000000001</c:v>
                </c:pt>
                <c:pt idx="9">
                  <c:v>3.5559000000000003</c:v>
                </c:pt>
                <c:pt idx="10">
                  <c:v>4.3900000000000006</c:v>
                </c:pt>
                <c:pt idx="11">
                  <c:v>5.3119000000000005</c:v>
                </c:pt>
                <c:pt idx="12">
                  <c:v>6.3216000000000001</c:v>
                </c:pt>
                <c:pt idx="13">
                  <c:v>7.4191000000000003</c:v>
                </c:pt>
                <c:pt idx="14">
                  <c:v>8.6044</c:v>
                </c:pt>
                <c:pt idx="15">
                  <c:v>9.8774999999999995</c:v>
                </c:pt>
                <c:pt idx="16">
                  <c:v>11.2384</c:v>
                </c:pt>
                <c:pt idx="17">
                  <c:v>12.687100000000001</c:v>
                </c:pt>
                <c:pt idx="18">
                  <c:v>14.223600000000001</c:v>
                </c:pt>
                <c:pt idx="19">
                  <c:v>15.847900000000001</c:v>
                </c:pt>
                <c:pt idx="20">
                  <c:v>17.560000000000002</c:v>
                </c:pt>
                <c:pt idx="21">
                  <c:v>19.3599</c:v>
                </c:pt>
                <c:pt idx="22">
                  <c:v>21.247600000000002</c:v>
                </c:pt>
                <c:pt idx="23">
                  <c:v>23.223100000000002</c:v>
                </c:pt>
                <c:pt idx="24">
                  <c:v>25.2864</c:v>
                </c:pt>
                <c:pt idx="25">
                  <c:v>27.4375</c:v>
                </c:pt>
                <c:pt idx="26">
                  <c:v>29.676400000000001</c:v>
                </c:pt>
                <c:pt idx="27">
                  <c:v>32.003100000000003</c:v>
                </c:pt>
                <c:pt idx="28">
                  <c:v>34.4176</c:v>
                </c:pt>
                <c:pt idx="29">
                  <c:v>36.919899999999998</c:v>
                </c:pt>
                <c:pt idx="30">
                  <c:v>39.51</c:v>
                </c:pt>
                <c:pt idx="31">
                  <c:v>42.187899999999999</c:v>
                </c:pt>
                <c:pt idx="32">
                  <c:v>44.953600000000002</c:v>
                </c:pt>
                <c:pt idx="33">
                  <c:v>47.807099999999998</c:v>
                </c:pt>
                <c:pt idx="34">
                  <c:v>50.748400000000004</c:v>
                </c:pt>
                <c:pt idx="35">
                  <c:v>53.777500000000003</c:v>
                </c:pt>
                <c:pt idx="36">
                  <c:v>56.894400000000005</c:v>
                </c:pt>
                <c:pt idx="37">
                  <c:v>60.0991</c:v>
                </c:pt>
                <c:pt idx="38">
                  <c:v>63.391600000000004</c:v>
                </c:pt>
                <c:pt idx="39">
                  <c:v>66.771900000000002</c:v>
                </c:pt>
                <c:pt idx="40">
                  <c:v>70.240000000000009</c:v>
                </c:pt>
              </c:numCache>
            </c:numRef>
          </c:yVal>
        </c:ser>
        <c:axId val="83631104"/>
        <c:axId val="83654144"/>
      </c:scatterChart>
      <c:valAx>
        <c:axId val="83631104"/>
        <c:scaling>
          <c:orientation val="minMax"/>
          <c:max val="40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Number</a:t>
                </a:r>
                <a:r>
                  <a:rPr lang="en-GB" baseline="0"/>
                  <a:t> of coils N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3654144"/>
        <c:crosses val="autoZero"/>
        <c:crossBetween val="midCat"/>
      </c:valAx>
      <c:valAx>
        <c:axId val="83654144"/>
        <c:scaling>
          <c:orientation val="minMax"/>
          <c:max val="70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3631104"/>
        <c:crosses val="autoZero"/>
        <c:crossBetween val="midCat"/>
      </c:valAx>
    </c:plotArea>
    <c:plotVisOnly val="1"/>
  </c:chart>
  <c:printSettings>
    <c:headerFooter/>
    <c:pageMargins b="0.75000000000000011" l="0.70000000000000007" r="0.70000000000000007" t="0.75000000000000011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/>
              <a:t>L vs N^2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N^2</c:v>
          </c:tx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17641034585866641"/>
                  <c:y val="2.2131692619140095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0.0439x
R² = 0.9879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Sheet1!$J$6:$J$21</c:f>
              <c:numCache>
                <c:formatCode>General</c:formatCode>
                <c:ptCount val="16"/>
                <c:pt idx="0">
                  <c:v>121</c:v>
                </c:pt>
                <c:pt idx="1">
                  <c:v>169</c:v>
                </c:pt>
                <c:pt idx="2">
                  <c:v>225</c:v>
                </c:pt>
                <c:pt idx="3">
                  <c:v>289</c:v>
                </c:pt>
                <c:pt idx="4">
                  <c:v>361</c:v>
                </c:pt>
                <c:pt idx="5">
                  <c:v>441</c:v>
                </c:pt>
                <c:pt idx="6">
                  <c:v>529</c:v>
                </c:pt>
                <c:pt idx="7">
                  <c:v>625</c:v>
                </c:pt>
                <c:pt idx="8">
                  <c:v>729</c:v>
                </c:pt>
                <c:pt idx="9">
                  <c:v>841</c:v>
                </c:pt>
                <c:pt idx="10">
                  <c:v>961</c:v>
                </c:pt>
                <c:pt idx="11">
                  <c:v>1089</c:v>
                </c:pt>
                <c:pt idx="12">
                  <c:v>1225</c:v>
                </c:pt>
                <c:pt idx="13">
                  <c:v>1369</c:v>
                </c:pt>
              </c:numCache>
            </c:numRef>
          </c:xVal>
          <c:yVal>
            <c:numRef>
              <c:f>Sheet1!$C$6:$C$21</c:f>
              <c:numCache>
                <c:formatCode>General</c:formatCode>
                <c:ptCount val="16"/>
                <c:pt idx="0">
                  <c:v>7.5</c:v>
                </c:pt>
                <c:pt idx="1">
                  <c:v>9.6</c:v>
                </c:pt>
                <c:pt idx="2">
                  <c:v>11.9</c:v>
                </c:pt>
                <c:pt idx="3">
                  <c:v>14.4</c:v>
                </c:pt>
                <c:pt idx="4">
                  <c:v>16.900000000000002</c:v>
                </c:pt>
                <c:pt idx="5">
                  <c:v>20.400000000000002</c:v>
                </c:pt>
                <c:pt idx="6">
                  <c:v>24.5</c:v>
                </c:pt>
                <c:pt idx="7">
                  <c:v>29.1</c:v>
                </c:pt>
                <c:pt idx="8">
                  <c:v>34</c:v>
                </c:pt>
                <c:pt idx="9">
                  <c:v>38.4</c:v>
                </c:pt>
                <c:pt idx="10">
                  <c:v>42.5</c:v>
                </c:pt>
                <c:pt idx="11">
                  <c:v>46.9</c:v>
                </c:pt>
                <c:pt idx="12">
                  <c:v>51.7</c:v>
                </c:pt>
                <c:pt idx="13">
                  <c:v>57.300000000000004</c:v>
                </c:pt>
              </c:numCache>
            </c:numRef>
          </c:yVal>
        </c:ser>
        <c:axId val="83675008"/>
        <c:axId val="97337344"/>
      </c:scatterChart>
      <c:valAx>
        <c:axId val="83675008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(Number</a:t>
                </a:r>
                <a:r>
                  <a:rPr lang="en-GB" baseline="0"/>
                  <a:t> of coils N)^2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7337344"/>
        <c:crosses val="autoZero"/>
        <c:crossBetween val="midCat"/>
      </c:valAx>
      <c:valAx>
        <c:axId val="97337344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83675008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Slinky period vs length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tx>
            <c:v>L vs N</c:v>
          </c:tx>
          <c:spPr>
            <a:ln w="28575">
              <a:noFill/>
            </a:ln>
          </c:spPr>
          <c:marker>
            <c:symbol val="plus"/>
            <c:size val="12"/>
          </c:marker>
          <c:xVal>
            <c:numRef>
              <c:f>Sheet1!$C$6:$C$21</c:f>
              <c:numCache>
                <c:formatCode>General</c:formatCode>
                <c:ptCount val="16"/>
                <c:pt idx="0">
                  <c:v>7.5</c:v>
                </c:pt>
                <c:pt idx="1">
                  <c:v>9.6</c:v>
                </c:pt>
                <c:pt idx="2">
                  <c:v>11.9</c:v>
                </c:pt>
                <c:pt idx="3">
                  <c:v>14.4</c:v>
                </c:pt>
                <c:pt idx="4">
                  <c:v>16.900000000000002</c:v>
                </c:pt>
                <c:pt idx="5">
                  <c:v>20.400000000000002</c:v>
                </c:pt>
                <c:pt idx="6">
                  <c:v>24.5</c:v>
                </c:pt>
                <c:pt idx="7">
                  <c:v>29.1</c:v>
                </c:pt>
                <c:pt idx="8">
                  <c:v>34</c:v>
                </c:pt>
                <c:pt idx="9">
                  <c:v>38.4</c:v>
                </c:pt>
                <c:pt idx="10">
                  <c:v>42.5</c:v>
                </c:pt>
                <c:pt idx="11">
                  <c:v>46.9</c:v>
                </c:pt>
                <c:pt idx="12">
                  <c:v>51.7</c:v>
                </c:pt>
                <c:pt idx="13">
                  <c:v>57.300000000000004</c:v>
                </c:pt>
              </c:numCache>
            </c:numRef>
          </c:xVal>
          <c:yVal>
            <c:numRef>
              <c:f>Sheet1!$G$6:$G$21</c:f>
              <c:numCache>
                <c:formatCode>0.000</c:formatCode>
                <c:ptCount val="16"/>
                <c:pt idx="0">
                  <c:v>0.39133333333333326</c:v>
                </c:pt>
                <c:pt idx="1">
                  <c:v>0.45899999999999996</c:v>
                </c:pt>
                <c:pt idx="2">
                  <c:v>0.50766666666666671</c:v>
                </c:pt>
                <c:pt idx="3">
                  <c:v>0.56933333333333325</c:v>
                </c:pt>
                <c:pt idx="4">
                  <c:v>0.6193333333333334</c:v>
                </c:pt>
                <c:pt idx="5">
                  <c:v>0.68433333333333335</c:v>
                </c:pt>
                <c:pt idx="6">
                  <c:v>0.77433333333333332</c:v>
                </c:pt>
                <c:pt idx="7">
                  <c:v>0.87366666666666659</c:v>
                </c:pt>
                <c:pt idx="8">
                  <c:v>0.93633333333333346</c:v>
                </c:pt>
                <c:pt idx="9">
                  <c:v>0.99066666666666658</c:v>
                </c:pt>
                <c:pt idx="10">
                  <c:v>1.0450000000000002</c:v>
                </c:pt>
                <c:pt idx="11">
                  <c:v>1.101</c:v>
                </c:pt>
                <c:pt idx="12">
                  <c:v>1.1843333333333335</c:v>
                </c:pt>
                <c:pt idx="13">
                  <c:v>1.2383333333333333</c:v>
                </c:pt>
              </c:numCache>
            </c:numRef>
          </c:yVal>
        </c:ser>
        <c:ser>
          <c:idx val="1"/>
          <c:order val="1"/>
          <c:tx>
            <c:v>Model</c:v>
          </c:tx>
          <c:spPr>
            <a:ln w="28575">
              <a:solidFill>
                <a:srgbClr val="FF0000"/>
              </a:solidFill>
            </a:ln>
          </c:spPr>
          <c:marker>
            <c:symbol val="none"/>
          </c:marker>
          <c:xVal>
            <c:numRef>
              <c:f>Sheet1!$AA$5:$AA$85</c:f>
              <c:numCache>
                <c:formatCode>0.000</c:formatCode>
                <c:ptCount val="81"/>
                <c:pt idx="0">
                  <c:v>0</c:v>
                </c:pt>
                <c:pt idx="1">
                  <c:v>4.3900000000000002E-2</c:v>
                </c:pt>
                <c:pt idx="2">
                  <c:v>0.17560000000000001</c:v>
                </c:pt>
                <c:pt idx="3">
                  <c:v>0.39510000000000001</c:v>
                </c:pt>
                <c:pt idx="4">
                  <c:v>0.70240000000000002</c:v>
                </c:pt>
                <c:pt idx="5">
                  <c:v>1.0975000000000001</c:v>
                </c:pt>
                <c:pt idx="6">
                  <c:v>1.5804</c:v>
                </c:pt>
                <c:pt idx="7">
                  <c:v>2.1511</c:v>
                </c:pt>
                <c:pt idx="8">
                  <c:v>2.8096000000000001</c:v>
                </c:pt>
                <c:pt idx="9">
                  <c:v>3.5559000000000003</c:v>
                </c:pt>
                <c:pt idx="10">
                  <c:v>4.3900000000000006</c:v>
                </c:pt>
                <c:pt idx="11">
                  <c:v>5.3119000000000005</c:v>
                </c:pt>
                <c:pt idx="12">
                  <c:v>6.3216000000000001</c:v>
                </c:pt>
                <c:pt idx="13">
                  <c:v>7.4191000000000003</c:v>
                </c:pt>
                <c:pt idx="14">
                  <c:v>8.6044</c:v>
                </c:pt>
                <c:pt idx="15">
                  <c:v>9.8774999999999995</c:v>
                </c:pt>
                <c:pt idx="16">
                  <c:v>11.2384</c:v>
                </c:pt>
                <c:pt idx="17">
                  <c:v>12.687100000000001</c:v>
                </c:pt>
                <c:pt idx="18">
                  <c:v>14.223600000000001</c:v>
                </c:pt>
                <c:pt idx="19">
                  <c:v>15.847900000000001</c:v>
                </c:pt>
                <c:pt idx="20">
                  <c:v>17.560000000000002</c:v>
                </c:pt>
                <c:pt idx="21">
                  <c:v>19.3599</c:v>
                </c:pt>
                <c:pt idx="22">
                  <c:v>21.247600000000002</c:v>
                </c:pt>
                <c:pt idx="23">
                  <c:v>23.223100000000002</c:v>
                </c:pt>
                <c:pt idx="24">
                  <c:v>25.2864</c:v>
                </c:pt>
                <c:pt idx="25">
                  <c:v>27.4375</c:v>
                </c:pt>
                <c:pt idx="26">
                  <c:v>29.676400000000001</c:v>
                </c:pt>
                <c:pt idx="27">
                  <c:v>32.003100000000003</c:v>
                </c:pt>
                <c:pt idx="28">
                  <c:v>34.4176</c:v>
                </c:pt>
                <c:pt idx="29">
                  <c:v>36.919899999999998</c:v>
                </c:pt>
                <c:pt idx="30">
                  <c:v>39.51</c:v>
                </c:pt>
                <c:pt idx="31">
                  <c:v>42.187899999999999</c:v>
                </c:pt>
                <c:pt idx="32">
                  <c:v>44.953600000000002</c:v>
                </c:pt>
                <c:pt idx="33">
                  <c:v>47.807099999999998</c:v>
                </c:pt>
                <c:pt idx="34">
                  <c:v>50.748400000000004</c:v>
                </c:pt>
                <c:pt idx="35">
                  <c:v>53.777500000000003</c:v>
                </c:pt>
                <c:pt idx="36">
                  <c:v>56.894400000000005</c:v>
                </c:pt>
                <c:pt idx="37">
                  <c:v>60.0991</c:v>
                </c:pt>
                <c:pt idx="38">
                  <c:v>63.391600000000004</c:v>
                </c:pt>
                <c:pt idx="39">
                  <c:v>66.771900000000002</c:v>
                </c:pt>
                <c:pt idx="40">
                  <c:v>70.240000000000009</c:v>
                </c:pt>
              </c:numCache>
            </c:numRef>
          </c:xVal>
          <c:yVal>
            <c:numRef>
              <c:f>Sheet1!$AB$5:$AB$85</c:f>
              <c:numCache>
                <c:formatCode>0.000</c:formatCode>
                <c:ptCount val="81"/>
                <c:pt idx="0">
                  <c:v>-9.7199999999999995E-2</c:v>
                </c:pt>
                <c:pt idx="1">
                  <c:v>-5.9337072696154215E-2</c:v>
                </c:pt>
                <c:pt idx="2">
                  <c:v>-2.1474145392308436E-2</c:v>
                </c:pt>
                <c:pt idx="3">
                  <c:v>1.6388781911537323E-2</c:v>
                </c:pt>
                <c:pt idx="4">
                  <c:v>5.4251709215383123E-2</c:v>
                </c:pt>
                <c:pt idx="5">
                  <c:v>9.2114636519228923E-2</c:v>
                </c:pt>
                <c:pt idx="6">
                  <c:v>0.12997756382307463</c:v>
                </c:pt>
                <c:pt idx="7">
                  <c:v>0.1678404911269204</c:v>
                </c:pt>
                <c:pt idx="8">
                  <c:v>0.20570341843076623</c:v>
                </c:pt>
                <c:pt idx="9">
                  <c:v>0.24356634573461194</c:v>
                </c:pt>
                <c:pt idx="10">
                  <c:v>0.28142927303845783</c:v>
                </c:pt>
                <c:pt idx="11">
                  <c:v>0.31929220034230349</c:v>
                </c:pt>
                <c:pt idx="12">
                  <c:v>0.35715512764614926</c:v>
                </c:pt>
                <c:pt idx="13">
                  <c:v>0.39501805494999503</c:v>
                </c:pt>
                <c:pt idx="14">
                  <c:v>0.43288098225384081</c:v>
                </c:pt>
                <c:pt idx="15">
                  <c:v>0.47074390955768658</c:v>
                </c:pt>
                <c:pt idx="16">
                  <c:v>0.50860683686153252</c:v>
                </c:pt>
                <c:pt idx="17">
                  <c:v>0.54646976416537829</c:v>
                </c:pt>
                <c:pt idx="18">
                  <c:v>0.58433269146922395</c:v>
                </c:pt>
                <c:pt idx="19">
                  <c:v>0.62219561877306984</c:v>
                </c:pt>
                <c:pt idx="20">
                  <c:v>0.66005854607691572</c:v>
                </c:pt>
                <c:pt idx="21">
                  <c:v>0.69792147338076138</c:v>
                </c:pt>
                <c:pt idx="22">
                  <c:v>0.73578440068460704</c:v>
                </c:pt>
                <c:pt idx="23">
                  <c:v>0.77364732798845293</c:v>
                </c:pt>
                <c:pt idx="24">
                  <c:v>0.81151025529229859</c:v>
                </c:pt>
                <c:pt idx="25">
                  <c:v>0.84937318259614436</c:v>
                </c:pt>
                <c:pt idx="26">
                  <c:v>0.88723610989999013</c:v>
                </c:pt>
                <c:pt idx="27">
                  <c:v>0.92509903720383613</c:v>
                </c:pt>
                <c:pt idx="28">
                  <c:v>0.96296196450768168</c:v>
                </c:pt>
                <c:pt idx="29">
                  <c:v>1.0008248918115275</c:v>
                </c:pt>
                <c:pt idx="30">
                  <c:v>1.0386878191153732</c:v>
                </c:pt>
                <c:pt idx="31">
                  <c:v>1.0765507464192192</c:v>
                </c:pt>
                <c:pt idx="32">
                  <c:v>1.114413673723065</c:v>
                </c:pt>
                <c:pt idx="33">
                  <c:v>1.1522766010269108</c:v>
                </c:pt>
                <c:pt idx="34">
                  <c:v>1.1901395283307565</c:v>
                </c:pt>
                <c:pt idx="35">
                  <c:v>1.2280024556346021</c:v>
                </c:pt>
                <c:pt idx="36">
                  <c:v>1.2658653829384479</c:v>
                </c:pt>
                <c:pt idx="37">
                  <c:v>1.3037283102422939</c:v>
                </c:pt>
                <c:pt idx="38">
                  <c:v>1.3415912375461396</c:v>
                </c:pt>
                <c:pt idx="39">
                  <c:v>1.3794541648499854</c:v>
                </c:pt>
                <c:pt idx="40">
                  <c:v>1.4173170921538314</c:v>
                </c:pt>
              </c:numCache>
            </c:numRef>
          </c:yVal>
        </c:ser>
        <c:axId val="97350784"/>
        <c:axId val="97352704"/>
      </c:scatterChart>
      <c:valAx>
        <c:axId val="97350784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Slinky</a:t>
                </a:r>
                <a:r>
                  <a:rPr lang="en-GB" baseline="0"/>
                  <a:t> length L /cm</a:t>
                </a:r>
                <a:endParaRPr lang="en-GB"/>
              </a:p>
            </c:rich>
          </c:tx>
          <c:layout/>
        </c:title>
        <c:numFmt formatCode="General" sourceLinked="1"/>
        <c:tickLblPos val="nextTo"/>
        <c:crossAx val="97352704"/>
        <c:crosses val="autoZero"/>
        <c:crossBetween val="midCat"/>
      </c:valAx>
      <c:valAx>
        <c:axId val="97352704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Slinly</a:t>
                </a:r>
                <a:r>
                  <a:rPr lang="en-GB" baseline="0"/>
                  <a:t> oscillation period T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97350784"/>
        <c:crosses val="autoZero"/>
        <c:crossBetween val="midCat"/>
      </c:valAx>
    </c:plotArea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GB"/>
  <c:chart>
    <c:title>
      <c:tx>
        <c:rich>
          <a:bodyPr/>
          <a:lstStyle/>
          <a:p>
            <a:pPr>
              <a:defRPr/>
            </a:pPr>
            <a:r>
              <a:rPr lang="en-GB" sz="1600" baseline="0"/>
              <a:t>Period vs sqrt(L/g)</a:t>
            </a:r>
          </a:p>
        </c:rich>
      </c:tx>
      <c:layout/>
    </c:title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plus"/>
            <c:size val="12"/>
          </c:marker>
          <c:trendline>
            <c:spPr>
              <a:ln w="25400">
                <a:solidFill>
                  <a:srgbClr val="FF0000"/>
                </a:solidFill>
              </a:ln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7.9052183350498906E-2"/>
                  <c:y val="0.39374992643856738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4.9814x
R² = 0.9883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trendline>
            <c:spPr>
              <a:ln w="22225"/>
            </c:spPr>
            <c:trendlineType val="linear"/>
            <c:dispRSqr val="1"/>
            <c:dispEq val="1"/>
            <c:trendlineLbl>
              <c:layout>
                <c:manualLayout>
                  <c:x val="-1.3001262500415296E-2"/>
                  <c:y val="-1.7311359062180006E-2"/>
                </c:manualLayout>
              </c:layout>
              <c:tx>
                <c:rich>
                  <a:bodyPr/>
                  <a:lstStyle/>
                  <a:p>
                    <a:pPr>
                      <a:defRPr/>
                    </a:pPr>
                    <a:r>
                      <a:rPr lang="en-US" sz="1800" baseline="0"/>
                      <a:t>y = 5.5238x - 0.0972
R² = 0.9988</a:t>
                    </a:r>
                    <a:endParaRPr lang="en-US" sz="1800"/>
                  </a:p>
                </c:rich>
              </c:tx>
              <c:numFmt formatCode="General" sourceLinked="0"/>
            </c:trendlineLbl>
          </c:trendline>
          <c:xVal>
            <c:numRef>
              <c:f>Sheet1!$K$6:$K$19</c:f>
              <c:numCache>
                <c:formatCode>0.00</c:formatCode>
                <c:ptCount val="14"/>
                <c:pt idx="0">
                  <c:v>8.7437177097833621E-2</c:v>
                </c:pt>
                <c:pt idx="1">
                  <c:v>9.8923873365899584E-2</c:v>
                </c:pt>
                <c:pt idx="2">
                  <c:v>0.1101384542426312</c:v>
                </c:pt>
                <c:pt idx="3">
                  <c:v>0.12115650656307654</c:v>
                </c:pt>
                <c:pt idx="4">
                  <c:v>0.13125288210999958</c:v>
                </c:pt>
                <c:pt idx="5">
                  <c:v>0.14420508671208218</c:v>
                </c:pt>
                <c:pt idx="6">
                  <c:v>0.1580332743450058</c:v>
                </c:pt>
                <c:pt idx="7">
                  <c:v>0.17223126476540529</c:v>
                </c:pt>
                <c:pt idx="8">
                  <c:v>0.1861679664247636</c:v>
                </c:pt>
                <c:pt idx="9">
                  <c:v>0.19784774673179917</c:v>
                </c:pt>
                <c:pt idx="10">
                  <c:v>0.20814211407933494</c:v>
                </c:pt>
                <c:pt idx="11">
                  <c:v>0.21865122642586099</c:v>
                </c:pt>
                <c:pt idx="12">
                  <c:v>0.22956769193070134</c:v>
                </c:pt>
                <c:pt idx="13">
                  <c:v>0.24168116586263341</c:v>
                </c:pt>
              </c:numCache>
            </c:numRef>
          </c:xVal>
          <c:yVal>
            <c:numRef>
              <c:f>Sheet1!$G$6:$G$19</c:f>
              <c:numCache>
                <c:formatCode>0.000</c:formatCode>
                <c:ptCount val="14"/>
                <c:pt idx="0">
                  <c:v>0.39133333333333326</c:v>
                </c:pt>
                <c:pt idx="1">
                  <c:v>0.45899999999999996</c:v>
                </c:pt>
                <c:pt idx="2">
                  <c:v>0.50766666666666671</c:v>
                </c:pt>
                <c:pt idx="3">
                  <c:v>0.56933333333333325</c:v>
                </c:pt>
                <c:pt idx="4">
                  <c:v>0.6193333333333334</c:v>
                </c:pt>
                <c:pt idx="5">
                  <c:v>0.68433333333333335</c:v>
                </c:pt>
                <c:pt idx="6">
                  <c:v>0.77433333333333332</c:v>
                </c:pt>
                <c:pt idx="7">
                  <c:v>0.87366666666666659</c:v>
                </c:pt>
                <c:pt idx="8">
                  <c:v>0.93633333333333346</c:v>
                </c:pt>
                <c:pt idx="9">
                  <c:v>0.99066666666666658</c:v>
                </c:pt>
                <c:pt idx="10">
                  <c:v>1.0450000000000002</c:v>
                </c:pt>
                <c:pt idx="11">
                  <c:v>1.101</c:v>
                </c:pt>
                <c:pt idx="12">
                  <c:v>1.1843333333333335</c:v>
                </c:pt>
                <c:pt idx="13">
                  <c:v>1.2383333333333333</c:v>
                </c:pt>
              </c:numCache>
            </c:numRef>
          </c:yVal>
        </c:ser>
        <c:axId val="99294592"/>
        <c:axId val="99313152"/>
      </c:scatterChart>
      <c:valAx>
        <c:axId val="99294592"/>
        <c:scaling>
          <c:orientation val="minMax"/>
        </c:scaling>
        <c:axPos val="b"/>
        <c:minorGridlines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sqrt(</a:t>
                </a:r>
                <a:r>
                  <a:rPr lang="en-GB" baseline="0"/>
                  <a:t> L/g ) /s</a:t>
                </a:r>
                <a:endParaRPr lang="en-GB"/>
              </a:p>
            </c:rich>
          </c:tx>
          <c:layout/>
        </c:title>
        <c:numFmt formatCode="0.00" sourceLinked="1"/>
        <c:tickLblPos val="nextTo"/>
        <c:crossAx val="99313152"/>
        <c:crosses val="autoZero"/>
        <c:crossBetween val="midCat"/>
      </c:valAx>
      <c:valAx>
        <c:axId val="99313152"/>
        <c:scaling>
          <c:orientation val="minMax"/>
        </c:scaling>
        <c:axPos val="l"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 baseline="0"/>
                  <a:t>Measured period /s</a:t>
                </a:r>
                <a:endParaRPr lang="en-GB"/>
              </a:p>
            </c:rich>
          </c:tx>
          <c:layout/>
        </c:title>
        <c:numFmt formatCode="0.000" sourceLinked="1"/>
        <c:tickLblPos val="nextTo"/>
        <c:crossAx val="99294592"/>
        <c:crosses val="autoZero"/>
        <c:crossBetween val="midCat"/>
      </c:valAx>
    </c:plotArea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510540</xdr:colOff>
      <xdr:row>4</xdr:row>
      <xdr:rowOff>22860</xdr:rowOff>
    </xdr:from>
    <xdr:to>
      <xdr:col>17</xdr:col>
      <xdr:colOff>464820</xdr:colOff>
      <xdr:row>20</xdr:row>
      <xdr:rowOff>129540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18</xdr:col>
      <xdr:colOff>182880</xdr:colOff>
      <xdr:row>4</xdr:row>
      <xdr:rowOff>38100</xdr:rowOff>
    </xdr:from>
    <xdr:to>
      <xdr:col>24</xdr:col>
      <xdr:colOff>137160</xdr:colOff>
      <xdr:row>20</xdr:row>
      <xdr:rowOff>144780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480060</xdr:colOff>
      <xdr:row>21</xdr:row>
      <xdr:rowOff>91440</xdr:rowOff>
    </xdr:from>
    <xdr:to>
      <xdr:col>17</xdr:col>
      <xdr:colOff>434340</xdr:colOff>
      <xdr:row>40</xdr:row>
      <xdr:rowOff>15240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152400</xdr:colOff>
      <xdr:row>21</xdr:row>
      <xdr:rowOff>106680</xdr:rowOff>
    </xdr:from>
    <xdr:to>
      <xdr:col>24</xdr:col>
      <xdr:colOff>106680</xdr:colOff>
      <xdr:row>40</xdr:row>
      <xdr:rowOff>30480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AB85"/>
  <sheetViews>
    <sheetView tabSelected="1" workbookViewId="0">
      <selection activeCell="G36" sqref="G36"/>
    </sheetView>
  </sheetViews>
  <sheetFormatPr defaultRowHeight="14.4"/>
  <cols>
    <col min="2" max="2" width="11.6640625" customWidth="1"/>
    <col min="3" max="3" width="10.44140625" customWidth="1"/>
    <col min="11" max="11" width="14.21875" customWidth="1"/>
    <col min="26" max="26" width="8.88671875" style="20"/>
    <col min="27" max="28" width="8.88671875" style="18"/>
  </cols>
  <sheetData>
    <row r="2" spans="2:28">
      <c r="B2" s="2" t="s">
        <v>0</v>
      </c>
      <c r="Z2" s="19" t="s">
        <v>10</v>
      </c>
    </row>
    <row r="3" spans="2:28">
      <c r="B3" t="s">
        <v>1</v>
      </c>
    </row>
    <row r="4" spans="2:28">
      <c r="Z4" s="23" t="s">
        <v>11</v>
      </c>
      <c r="AA4" s="24" t="s">
        <v>12</v>
      </c>
      <c r="AB4" s="25" t="s">
        <v>13</v>
      </c>
    </row>
    <row r="5" spans="2:28" ht="43.2">
      <c r="B5" s="12" t="s">
        <v>3</v>
      </c>
      <c r="C5" s="14" t="s">
        <v>2</v>
      </c>
      <c r="D5" s="3" t="s">
        <v>4</v>
      </c>
      <c r="E5" s="3" t="s">
        <v>5</v>
      </c>
      <c r="F5" s="3" t="s">
        <v>6</v>
      </c>
      <c r="G5" s="16" t="s">
        <v>7</v>
      </c>
      <c r="H5" s="3" t="s">
        <v>8</v>
      </c>
      <c r="I5" s="4"/>
      <c r="J5" s="3" t="s">
        <v>9</v>
      </c>
      <c r="K5" s="3" t="s">
        <v>14</v>
      </c>
      <c r="L5" s="1"/>
      <c r="M5" s="1"/>
      <c r="Z5" s="26">
        <v>0</v>
      </c>
      <c r="AA5" s="27">
        <f>0.0439*Z5^2</f>
        <v>0</v>
      </c>
      <c r="AB5" s="17">
        <f>5.66*SQRT( AA5*0.01/9.81)-0.0972</f>
        <v>-9.7199999999999995E-2</v>
      </c>
    </row>
    <row r="6" spans="2:28">
      <c r="B6" s="13">
        <v>11</v>
      </c>
      <c r="C6" s="15">
        <f>9.9-2.4</f>
        <v>7.5</v>
      </c>
      <c r="D6" s="5">
        <v>3.92</v>
      </c>
      <c r="E6" s="5">
        <v>3.94</v>
      </c>
      <c r="F6" s="5">
        <v>3.88</v>
      </c>
      <c r="G6" s="17">
        <f>AVERAGE(D6:F6)/10</f>
        <v>0.39133333333333326</v>
      </c>
      <c r="H6" s="6">
        <f>STDEV(D6:F6)/10</f>
        <v>3.0550504633038962E-3</v>
      </c>
      <c r="I6" s="7"/>
      <c r="J6" s="5">
        <f>B6^2</f>
        <v>121</v>
      </c>
      <c r="K6" s="8">
        <f>SQRT( C6*0.01/9.81 )</f>
        <v>8.7437177097833621E-2</v>
      </c>
      <c r="Z6" s="26">
        <f>Z5+1</f>
        <v>1</v>
      </c>
      <c r="AA6" s="27">
        <f t="shared" ref="AA6:AA45" si="0">0.0439*Z6^2</f>
        <v>4.3900000000000002E-2</v>
      </c>
      <c r="AB6" s="17">
        <f t="shared" ref="AB6:AB45" si="1">5.66*SQRT( AA6*0.01/9.81)-0.0972</f>
        <v>-5.9337072696154215E-2</v>
      </c>
    </row>
    <row r="7" spans="2:28">
      <c r="B7" s="13">
        <f>B6+2</f>
        <v>13</v>
      </c>
      <c r="C7" s="15">
        <f>12-2.4</f>
        <v>9.6</v>
      </c>
      <c r="D7" s="5">
        <v>4.5599999999999996</v>
      </c>
      <c r="E7" s="5">
        <v>4.63</v>
      </c>
      <c r="F7" s="5">
        <v>4.58</v>
      </c>
      <c r="G7" s="17">
        <f t="shared" ref="G7:G19" si="2">AVERAGE(D7:F7)/10</f>
        <v>0.45899999999999996</v>
      </c>
      <c r="H7" s="6">
        <f t="shared" ref="H7:H19" si="3">STDEV(D7:F7)/10</f>
        <v>3.6055512754639986E-3</v>
      </c>
      <c r="I7" s="7"/>
      <c r="J7" s="5">
        <f t="shared" ref="J7:J19" si="4">B7^2</f>
        <v>169</v>
      </c>
      <c r="K7" s="8">
        <f t="shared" ref="K7:K19" si="5">SQRT( C7*0.01/9.81 )</f>
        <v>9.8923873365899584E-2</v>
      </c>
      <c r="Z7" s="26">
        <f t="shared" ref="Z7:Z45" si="6">Z6+1</f>
        <v>2</v>
      </c>
      <c r="AA7" s="27">
        <f t="shared" si="0"/>
        <v>0.17560000000000001</v>
      </c>
      <c r="AB7" s="17">
        <f t="shared" si="1"/>
        <v>-2.1474145392308436E-2</v>
      </c>
    </row>
    <row r="8" spans="2:28">
      <c r="B8" s="13">
        <f t="shared" ref="B8:B19" si="7">B7+2</f>
        <v>15</v>
      </c>
      <c r="C8" s="15">
        <f>14.3-2.4</f>
        <v>11.9</v>
      </c>
      <c r="D8" s="5">
        <v>4.95</v>
      </c>
      <c r="E8" s="5">
        <v>5.17</v>
      </c>
      <c r="F8" s="5">
        <v>5.1100000000000003</v>
      </c>
      <c r="G8" s="17">
        <f t="shared" si="2"/>
        <v>0.50766666666666671</v>
      </c>
      <c r="H8" s="6">
        <f t="shared" si="3"/>
        <v>1.1372481406155981E-2</v>
      </c>
      <c r="I8" s="7"/>
      <c r="J8" s="5">
        <f t="shared" si="4"/>
        <v>225</v>
      </c>
      <c r="K8" s="8">
        <f t="shared" si="5"/>
        <v>0.1101384542426312</v>
      </c>
      <c r="Z8" s="26">
        <f t="shared" si="6"/>
        <v>3</v>
      </c>
      <c r="AA8" s="27">
        <f t="shared" si="0"/>
        <v>0.39510000000000001</v>
      </c>
      <c r="AB8" s="17">
        <f t="shared" si="1"/>
        <v>1.6388781911537323E-2</v>
      </c>
    </row>
    <row r="9" spans="2:28">
      <c r="B9" s="13">
        <f t="shared" si="7"/>
        <v>17</v>
      </c>
      <c r="C9" s="15">
        <f>16.8-2.4</f>
        <v>14.4</v>
      </c>
      <c r="D9" s="5">
        <f>5.74</f>
        <v>5.74</v>
      </c>
      <c r="E9" s="5">
        <v>5.69</v>
      </c>
      <c r="F9" s="5">
        <v>5.65</v>
      </c>
      <c r="G9" s="17">
        <f t="shared" si="2"/>
        <v>0.56933333333333325</v>
      </c>
      <c r="H9" s="6">
        <f t="shared" si="3"/>
        <v>4.5092497528228864E-3</v>
      </c>
      <c r="I9" s="7"/>
      <c r="J9" s="5">
        <f t="shared" si="4"/>
        <v>289</v>
      </c>
      <c r="K9" s="8">
        <f t="shared" si="5"/>
        <v>0.12115650656307654</v>
      </c>
      <c r="Z9" s="26">
        <f t="shared" si="6"/>
        <v>4</v>
      </c>
      <c r="AA9" s="27">
        <f t="shared" si="0"/>
        <v>0.70240000000000002</v>
      </c>
      <c r="AB9" s="17">
        <f t="shared" si="1"/>
        <v>5.4251709215383123E-2</v>
      </c>
    </row>
    <row r="10" spans="2:28">
      <c r="B10" s="13">
        <f t="shared" si="7"/>
        <v>19</v>
      </c>
      <c r="C10" s="15">
        <f>19.3-2.4</f>
        <v>16.900000000000002</v>
      </c>
      <c r="D10" s="5">
        <v>6.22</v>
      </c>
      <c r="E10" s="5">
        <v>6.15</v>
      </c>
      <c r="F10" s="5">
        <v>6.21</v>
      </c>
      <c r="G10" s="17">
        <f t="shared" si="2"/>
        <v>0.6193333333333334</v>
      </c>
      <c r="H10" s="6">
        <f t="shared" si="3"/>
        <v>3.7859388972001527E-3</v>
      </c>
      <c r="I10" s="7"/>
      <c r="J10" s="5">
        <f t="shared" si="4"/>
        <v>361</v>
      </c>
      <c r="K10" s="8">
        <f t="shared" si="5"/>
        <v>0.13125288210999958</v>
      </c>
      <c r="Z10" s="26">
        <f t="shared" si="6"/>
        <v>5</v>
      </c>
      <c r="AA10" s="27">
        <f t="shared" si="0"/>
        <v>1.0975000000000001</v>
      </c>
      <c r="AB10" s="17">
        <f t="shared" si="1"/>
        <v>9.2114636519228923E-2</v>
      </c>
    </row>
    <row r="11" spans="2:28">
      <c r="B11" s="13">
        <f t="shared" si="7"/>
        <v>21</v>
      </c>
      <c r="C11" s="15">
        <f>22.8-2.4</f>
        <v>20.400000000000002</v>
      </c>
      <c r="D11" s="5">
        <v>6.81</v>
      </c>
      <c r="E11" s="5">
        <v>6.78</v>
      </c>
      <c r="F11" s="5">
        <v>6.94</v>
      </c>
      <c r="G11" s="17">
        <f t="shared" si="2"/>
        <v>0.68433333333333335</v>
      </c>
      <c r="H11" s="6">
        <f t="shared" si="3"/>
        <v>8.5049005481145235E-3</v>
      </c>
      <c r="I11" s="7"/>
      <c r="J11" s="5">
        <f t="shared" si="4"/>
        <v>441</v>
      </c>
      <c r="K11" s="8">
        <f t="shared" si="5"/>
        <v>0.14420508671208218</v>
      </c>
      <c r="Z11" s="26">
        <f t="shared" si="6"/>
        <v>6</v>
      </c>
      <c r="AA11" s="27">
        <f t="shared" si="0"/>
        <v>1.5804</v>
      </c>
      <c r="AB11" s="17">
        <f t="shared" si="1"/>
        <v>0.12997756382307463</v>
      </c>
    </row>
    <row r="12" spans="2:28">
      <c r="B12" s="13">
        <f t="shared" si="7"/>
        <v>23</v>
      </c>
      <c r="C12" s="15">
        <f>26.9-2.4</f>
        <v>24.5</v>
      </c>
      <c r="D12" s="5">
        <v>7.73</v>
      </c>
      <c r="E12" s="5">
        <v>7.73</v>
      </c>
      <c r="F12" s="5">
        <v>7.77</v>
      </c>
      <c r="G12" s="17">
        <f t="shared" si="2"/>
        <v>0.77433333333333332</v>
      </c>
      <c r="H12" s="6">
        <f t="shared" si="3"/>
        <v>2.3094010767584537E-3</v>
      </c>
      <c r="I12" s="7"/>
      <c r="J12" s="5">
        <f t="shared" si="4"/>
        <v>529</v>
      </c>
      <c r="K12" s="8">
        <f t="shared" si="5"/>
        <v>0.1580332743450058</v>
      </c>
      <c r="Z12" s="26">
        <f t="shared" si="6"/>
        <v>7</v>
      </c>
      <c r="AA12" s="27">
        <f t="shared" si="0"/>
        <v>2.1511</v>
      </c>
      <c r="AB12" s="17">
        <f t="shared" si="1"/>
        <v>0.1678404911269204</v>
      </c>
    </row>
    <row r="13" spans="2:28">
      <c r="B13" s="13">
        <f t="shared" si="7"/>
        <v>25</v>
      </c>
      <c r="C13" s="15">
        <f>31.5-2.4</f>
        <v>29.1</v>
      </c>
      <c r="D13" s="5">
        <v>8.77</v>
      </c>
      <c r="E13" s="5">
        <v>8.7100000000000009</v>
      </c>
      <c r="F13" s="5">
        <v>8.73</v>
      </c>
      <c r="G13" s="17">
        <f t="shared" si="2"/>
        <v>0.87366666666666659</v>
      </c>
      <c r="H13" s="6">
        <f t="shared" si="3"/>
        <v>3.0550504633038286E-3</v>
      </c>
      <c r="I13" s="7"/>
      <c r="J13" s="5">
        <f t="shared" si="4"/>
        <v>625</v>
      </c>
      <c r="K13" s="8">
        <f t="shared" si="5"/>
        <v>0.17223126476540529</v>
      </c>
      <c r="Z13" s="26">
        <f t="shared" si="6"/>
        <v>8</v>
      </c>
      <c r="AA13" s="27">
        <f t="shared" si="0"/>
        <v>2.8096000000000001</v>
      </c>
      <c r="AB13" s="17">
        <f t="shared" si="1"/>
        <v>0.20570341843076623</v>
      </c>
    </row>
    <row r="14" spans="2:28">
      <c r="B14" s="13">
        <f t="shared" si="7"/>
        <v>27</v>
      </c>
      <c r="C14" s="15">
        <f>36.4-2.4</f>
        <v>34</v>
      </c>
      <c r="D14" s="5">
        <v>9.42</v>
      </c>
      <c r="E14" s="5">
        <v>9.36</v>
      </c>
      <c r="F14" s="5">
        <v>9.31</v>
      </c>
      <c r="G14" s="17">
        <f t="shared" si="2"/>
        <v>0.93633333333333346</v>
      </c>
      <c r="H14" s="6">
        <f t="shared" si="3"/>
        <v>5.5075705472860757E-3</v>
      </c>
      <c r="I14" s="7"/>
      <c r="J14" s="5">
        <f t="shared" si="4"/>
        <v>729</v>
      </c>
      <c r="K14" s="8">
        <f t="shared" si="5"/>
        <v>0.1861679664247636</v>
      </c>
      <c r="Z14" s="26">
        <f t="shared" si="6"/>
        <v>9</v>
      </c>
      <c r="AA14" s="27">
        <f t="shared" si="0"/>
        <v>3.5559000000000003</v>
      </c>
      <c r="AB14" s="17">
        <f t="shared" si="1"/>
        <v>0.24356634573461194</v>
      </c>
    </row>
    <row r="15" spans="2:28">
      <c r="B15" s="13">
        <f t="shared" si="7"/>
        <v>29</v>
      </c>
      <c r="C15" s="15">
        <f>40.8-2.4</f>
        <v>38.4</v>
      </c>
      <c r="D15" s="5">
        <f>9.87</f>
        <v>9.8699999999999992</v>
      </c>
      <c r="E15" s="5">
        <v>9.99</v>
      </c>
      <c r="F15" s="5">
        <v>9.86</v>
      </c>
      <c r="G15" s="17">
        <f t="shared" si="2"/>
        <v>0.99066666666666658</v>
      </c>
      <c r="H15" s="6">
        <f t="shared" si="3"/>
        <v>7.2341781380702852E-3</v>
      </c>
      <c r="I15" s="7"/>
      <c r="J15" s="5">
        <f t="shared" si="4"/>
        <v>841</v>
      </c>
      <c r="K15" s="8">
        <f t="shared" si="5"/>
        <v>0.19784774673179917</v>
      </c>
      <c r="Z15" s="26">
        <f t="shared" si="6"/>
        <v>10</v>
      </c>
      <c r="AA15" s="27">
        <f t="shared" si="0"/>
        <v>4.3900000000000006</v>
      </c>
      <c r="AB15" s="17">
        <f t="shared" si="1"/>
        <v>0.28142927303845783</v>
      </c>
    </row>
    <row r="16" spans="2:28">
      <c r="B16" s="13">
        <f t="shared" si="7"/>
        <v>31</v>
      </c>
      <c r="C16" s="15">
        <f>44.9-2.4</f>
        <v>42.5</v>
      </c>
      <c r="D16" s="5">
        <v>10.47</v>
      </c>
      <c r="E16" s="5">
        <v>10.39</v>
      </c>
      <c r="F16" s="5">
        <v>10.49</v>
      </c>
      <c r="G16" s="17">
        <f t="shared" si="2"/>
        <v>1.0450000000000002</v>
      </c>
      <c r="H16" s="6">
        <f t="shared" si="3"/>
        <v>5.2915026221291694E-3</v>
      </c>
      <c r="I16" s="7"/>
      <c r="J16" s="5">
        <f t="shared" si="4"/>
        <v>961</v>
      </c>
      <c r="K16" s="8">
        <f t="shared" si="5"/>
        <v>0.20814211407933494</v>
      </c>
      <c r="Z16" s="26">
        <f t="shared" si="6"/>
        <v>11</v>
      </c>
      <c r="AA16" s="27">
        <f t="shared" si="0"/>
        <v>5.3119000000000005</v>
      </c>
      <c r="AB16" s="17">
        <f t="shared" si="1"/>
        <v>0.31929220034230349</v>
      </c>
    </row>
    <row r="17" spans="2:28">
      <c r="B17" s="13">
        <f t="shared" si="7"/>
        <v>33</v>
      </c>
      <c r="C17" s="15">
        <f>49.3-2.4</f>
        <v>46.9</v>
      </c>
      <c r="D17" s="5">
        <v>11.03</v>
      </c>
      <c r="E17" s="5">
        <v>11.03</v>
      </c>
      <c r="F17" s="5">
        <v>10.97</v>
      </c>
      <c r="G17" s="17">
        <f t="shared" si="2"/>
        <v>1.101</v>
      </c>
      <c r="H17" s="6">
        <f t="shared" si="3"/>
        <v>3.4641016151376811E-3</v>
      </c>
      <c r="I17" s="7"/>
      <c r="J17" s="5">
        <f t="shared" si="4"/>
        <v>1089</v>
      </c>
      <c r="K17" s="8">
        <f t="shared" si="5"/>
        <v>0.21865122642586099</v>
      </c>
      <c r="Z17" s="26">
        <f t="shared" si="6"/>
        <v>12</v>
      </c>
      <c r="AA17" s="27">
        <f t="shared" si="0"/>
        <v>6.3216000000000001</v>
      </c>
      <c r="AB17" s="17">
        <f t="shared" si="1"/>
        <v>0.35715512764614926</v>
      </c>
    </row>
    <row r="18" spans="2:28">
      <c r="B18" s="13">
        <f t="shared" si="7"/>
        <v>35</v>
      </c>
      <c r="C18" s="15">
        <f>54.1-2.4</f>
        <v>51.7</v>
      </c>
      <c r="D18" s="5">
        <v>11.91</v>
      </c>
      <c r="E18" s="5">
        <v>11.92</v>
      </c>
      <c r="F18" s="5">
        <v>11.7</v>
      </c>
      <c r="G18" s="17">
        <f t="shared" si="2"/>
        <v>1.1843333333333335</v>
      </c>
      <c r="H18" s="6">
        <f t="shared" si="3"/>
        <v>1.242309676904501E-2</v>
      </c>
      <c r="I18" s="7"/>
      <c r="J18" s="5">
        <f t="shared" si="4"/>
        <v>1225</v>
      </c>
      <c r="K18" s="8">
        <f t="shared" si="5"/>
        <v>0.22956769193070134</v>
      </c>
      <c r="Z18" s="26">
        <f t="shared" si="6"/>
        <v>13</v>
      </c>
      <c r="AA18" s="27">
        <f t="shared" si="0"/>
        <v>7.4191000000000003</v>
      </c>
      <c r="AB18" s="17">
        <f t="shared" si="1"/>
        <v>0.39501805494999503</v>
      </c>
    </row>
    <row r="19" spans="2:28">
      <c r="B19" s="13">
        <f t="shared" si="7"/>
        <v>37</v>
      </c>
      <c r="C19" s="15">
        <f>59.7-2.4</f>
        <v>57.300000000000004</v>
      </c>
      <c r="D19" s="5">
        <v>12.35</v>
      </c>
      <c r="E19" s="5">
        <v>12.42</v>
      </c>
      <c r="F19" s="5">
        <v>12.38</v>
      </c>
      <c r="G19" s="17">
        <f t="shared" si="2"/>
        <v>1.2383333333333333</v>
      </c>
      <c r="H19" s="6">
        <f t="shared" si="3"/>
        <v>3.5118845842842554E-3</v>
      </c>
      <c r="I19" s="7"/>
      <c r="J19" s="5">
        <f t="shared" si="4"/>
        <v>1369</v>
      </c>
      <c r="K19" s="8">
        <f t="shared" si="5"/>
        <v>0.24168116586263341</v>
      </c>
      <c r="Z19" s="26">
        <f t="shared" si="6"/>
        <v>14</v>
      </c>
      <c r="AA19" s="27">
        <f t="shared" si="0"/>
        <v>8.6044</v>
      </c>
      <c r="AB19" s="17">
        <f t="shared" si="1"/>
        <v>0.43288098225384081</v>
      </c>
    </row>
    <row r="20" spans="2:28">
      <c r="B20" s="9"/>
      <c r="C20" s="9"/>
      <c r="D20" s="9"/>
      <c r="E20" s="9"/>
      <c r="F20" s="9"/>
      <c r="G20" s="10"/>
      <c r="H20" s="10"/>
      <c r="I20" s="9"/>
      <c r="J20" s="9"/>
      <c r="K20" s="11"/>
      <c r="Z20" s="26">
        <f t="shared" si="6"/>
        <v>15</v>
      </c>
      <c r="AA20" s="27">
        <f t="shared" si="0"/>
        <v>9.8774999999999995</v>
      </c>
      <c r="AB20" s="17">
        <f t="shared" si="1"/>
        <v>0.47074390955768658</v>
      </c>
    </row>
    <row r="21" spans="2:28">
      <c r="B21" s="9"/>
      <c r="C21" s="9"/>
      <c r="D21" s="9"/>
      <c r="E21" s="9"/>
      <c r="F21" s="9"/>
      <c r="G21" s="10"/>
      <c r="H21" s="10"/>
      <c r="I21" s="9"/>
      <c r="J21" s="9"/>
      <c r="K21" s="11"/>
      <c r="Z21" s="26">
        <f t="shared" si="6"/>
        <v>16</v>
      </c>
      <c r="AA21" s="27">
        <f t="shared" si="0"/>
        <v>11.2384</v>
      </c>
      <c r="AB21" s="17">
        <f t="shared" si="1"/>
        <v>0.50860683686153252</v>
      </c>
    </row>
    <row r="22" spans="2:28">
      <c r="Z22" s="26">
        <f t="shared" si="6"/>
        <v>17</v>
      </c>
      <c r="AA22" s="27">
        <f t="shared" si="0"/>
        <v>12.687100000000001</v>
      </c>
      <c r="AB22" s="17">
        <f t="shared" si="1"/>
        <v>0.54646976416537829</v>
      </c>
    </row>
    <row r="23" spans="2:28">
      <c r="D23" s="2" t="s">
        <v>16</v>
      </c>
      <c r="J23" s="2" t="s">
        <v>15</v>
      </c>
      <c r="Z23" s="26">
        <f t="shared" si="6"/>
        <v>18</v>
      </c>
      <c r="AA23" s="27">
        <f t="shared" si="0"/>
        <v>14.223600000000001</v>
      </c>
      <c r="AB23" s="17">
        <f t="shared" si="1"/>
        <v>0.58433269146922395</v>
      </c>
    </row>
    <row r="24" spans="2:28">
      <c r="Z24" s="26">
        <f t="shared" si="6"/>
        <v>19</v>
      </c>
      <c r="AA24" s="27">
        <f t="shared" si="0"/>
        <v>15.847900000000001</v>
      </c>
      <c r="AB24" s="17">
        <f t="shared" si="1"/>
        <v>0.62219561877306984</v>
      </c>
    </row>
    <row r="25" spans="2:28">
      <c r="Z25" s="26">
        <f t="shared" si="6"/>
        <v>20</v>
      </c>
      <c r="AA25" s="27">
        <f t="shared" si="0"/>
        <v>17.560000000000002</v>
      </c>
      <c r="AB25" s="17">
        <f t="shared" si="1"/>
        <v>0.66005854607691572</v>
      </c>
    </row>
    <row r="26" spans="2:28">
      <c r="Z26" s="26">
        <f t="shared" si="6"/>
        <v>21</v>
      </c>
      <c r="AA26" s="27">
        <f t="shared" si="0"/>
        <v>19.3599</v>
      </c>
      <c r="AB26" s="17">
        <f t="shared" si="1"/>
        <v>0.69792147338076138</v>
      </c>
    </row>
    <row r="27" spans="2:28">
      <c r="Z27" s="26">
        <f t="shared" si="6"/>
        <v>22</v>
      </c>
      <c r="AA27" s="27">
        <f t="shared" si="0"/>
        <v>21.247600000000002</v>
      </c>
      <c r="AB27" s="17">
        <f t="shared" si="1"/>
        <v>0.73578440068460704</v>
      </c>
    </row>
    <row r="28" spans="2:28">
      <c r="Z28" s="26">
        <f t="shared" si="6"/>
        <v>23</v>
      </c>
      <c r="AA28" s="27">
        <f t="shared" si="0"/>
        <v>23.223100000000002</v>
      </c>
      <c r="AB28" s="17">
        <f t="shared" si="1"/>
        <v>0.77364732798845293</v>
      </c>
    </row>
    <row r="29" spans="2:28">
      <c r="Z29" s="26">
        <f t="shared" si="6"/>
        <v>24</v>
      </c>
      <c r="AA29" s="27">
        <f t="shared" si="0"/>
        <v>25.2864</v>
      </c>
      <c r="AB29" s="17">
        <f t="shared" si="1"/>
        <v>0.81151025529229859</v>
      </c>
    </row>
    <row r="30" spans="2:28">
      <c r="Z30" s="26">
        <f t="shared" si="6"/>
        <v>25</v>
      </c>
      <c r="AA30" s="27">
        <f t="shared" si="0"/>
        <v>27.4375</v>
      </c>
      <c r="AB30" s="17">
        <f t="shared" si="1"/>
        <v>0.84937318259614436</v>
      </c>
    </row>
    <row r="31" spans="2:28">
      <c r="Z31" s="26">
        <f t="shared" si="6"/>
        <v>26</v>
      </c>
      <c r="AA31" s="27">
        <f t="shared" si="0"/>
        <v>29.676400000000001</v>
      </c>
      <c r="AB31" s="17">
        <f t="shared" si="1"/>
        <v>0.88723610989999013</v>
      </c>
    </row>
    <row r="32" spans="2:28">
      <c r="Z32" s="26">
        <f t="shared" si="6"/>
        <v>27</v>
      </c>
      <c r="AA32" s="27">
        <f t="shared" si="0"/>
        <v>32.003100000000003</v>
      </c>
      <c r="AB32" s="17">
        <f t="shared" si="1"/>
        <v>0.92509903720383613</v>
      </c>
    </row>
    <row r="33" spans="26:28">
      <c r="Z33" s="26">
        <f t="shared" si="6"/>
        <v>28</v>
      </c>
      <c r="AA33" s="27">
        <f t="shared" si="0"/>
        <v>34.4176</v>
      </c>
      <c r="AB33" s="17">
        <f t="shared" si="1"/>
        <v>0.96296196450768168</v>
      </c>
    </row>
    <row r="34" spans="26:28">
      <c r="Z34" s="26">
        <f t="shared" si="6"/>
        <v>29</v>
      </c>
      <c r="AA34" s="27">
        <f t="shared" si="0"/>
        <v>36.919899999999998</v>
      </c>
      <c r="AB34" s="17">
        <f t="shared" si="1"/>
        <v>1.0008248918115275</v>
      </c>
    </row>
    <row r="35" spans="26:28">
      <c r="Z35" s="26">
        <f t="shared" si="6"/>
        <v>30</v>
      </c>
      <c r="AA35" s="27">
        <f t="shared" si="0"/>
        <v>39.51</v>
      </c>
      <c r="AB35" s="17">
        <f t="shared" si="1"/>
        <v>1.0386878191153732</v>
      </c>
    </row>
    <row r="36" spans="26:28">
      <c r="Z36" s="26">
        <f t="shared" si="6"/>
        <v>31</v>
      </c>
      <c r="AA36" s="27">
        <f t="shared" si="0"/>
        <v>42.187899999999999</v>
      </c>
      <c r="AB36" s="17">
        <f t="shared" si="1"/>
        <v>1.0765507464192192</v>
      </c>
    </row>
    <row r="37" spans="26:28">
      <c r="Z37" s="26">
        <f t="shared" si="6"/>
        <v>32</v>
      </c>
      <c r="AA37" s="27">
        <f t="shared" si="0"/>
        <v>44.953600000000002</v>
      </c>
      <c r="AB37" s="17">
        <f t="shared" si="1"/>
        <v>1.114413673723065</v>
      </c>
    </row>
    <row r="38" spans="26:28">
      <c r="Z38" s="26">
        <f t="shared" si="6"/>
        <v>33</v>
      </c>
      <c r="AA38" s="27">
        <f t="shared" si="0"/>
        <v>47.807099999999998</v>
      </c>
      <c r="AB38" s="17">
        <f t="shared" si="1"/>
        <v>1.1522766010269108</v>
      </c>
    </row>
    <row r="39" spans="26:28">
      <c r="Z39" s="26">
        <f t="shared" si="6"/>
        <v>34</v>
      </c>
      <c r="AA39" s="27">
        <f t="shared" si="0"/>
        <v>50.748400000000004</v>
      </c>
      <c r="AB39" s="17">
        <f t="shared" si="1"/>
        <v>1.1901395283307565</v>
      </c>
    </row>
    <row r="40" spans="26:28">
      <c r="Z40" s="26">
        <f t="shared" si="6"/>
        <v>35</v>
      </c>
      <c r="AA40" s="27">
        <f t="shared" si="0"/>
        <v>53.777500000000003</v>
      </c>
      <c r="AB40" s="17">
        <f t="shared" si="1"/>
        <v>1.2280024556346021</v>
      </c>
    </row>
    <row r="41" spans="26:28">
      <c r="Z41" s="26">
        <f t="shared" si="6"/>
        <v>36</v>
      </c>
      <c r="AA41" s="27">
        <f t="shared" si="0"/>
        <v>56.894400000000005</v>
      </c>
      <c r="AB41" s="17">
        <f t="shared" si="1"/>
        <v>1.2658653829384479</v>
      </c>
    </row>
    <row r="42" spans="26:28">
      <c r="Z42" s="26">
        <f t="shared" si="6"/>
        <v>37</v>
      </c>
      <c r="AA42" s="27">
        <f t="shared" si="0"/>
        <v>60.0991</v>
      </c>
      <c r="AB42" s="17">
        <f t="shared" si="1"/>
        <v>1.3037283102422939</v>
      </c>
    </row>
    <row r="43" spans="26:28">
      <c r="Z43" s="26">
        <f t="shared" si="6"/>
        <v>38</v>
      </c>
      <c r="AA43" s="27">
        <f t="shared" si="0"/>
        <v>63.391600000000004</v>
      </c>
      <c r="AB43" s="17">
        <f t="shared" si="1"/>
        <v>1.3415912375461396</v>
      </c>
    </row>
    <row r="44" spans="26:28">
      <c r="Z44" s="26">
        <f t="shared" si="6"/>
        <v>39</v>
      </c>
      <c r="AA44" s="27">
        <f t="shared" si="0"/>
        <v>66.771900000000002</v>
      </c>
      <c r="AB44" s="17">
        <f t="shared" si="1"/>
        <v>1.3794541648499854</v>
      </c>
    </row>
    <row r="45" spans="26:28">
      <c r="Z45" s="26">
        <f t="shared" si="6"/>
        <v>40</v>
      </c>
      <c r="AA45" s="27">
        <f t="shared" si="0"/>
        <v>70.240000000000009</v>
      </c>
      <c r="AB45" s="17">
        <f t="shared" si="1"/>
        <v>1.4173170921538314</v>
      </c>
    </row>
    <row r="46" spans="26:28">
      <c r="Z46" s="21"/>
      <c r="AA46" s="22"/>
      <c r="AB46" s="22"/>
    </row>
    <row r="47" spans="26:28">
      <c r="Z47" s="21"/>
      <c r="AA47" s="22"/>
      <c r="AB47" s="22"/>
    </row>
    <row r="48" spans="26:28">
      <c r="Z48" s="21"/>
      <c r="AA48" s="22"/>
      <c r="AB48" s="22"/>
    </row>
    <row r="49" spans="26:28">
      <c r="Z49" s="21"/>
      <c r="AA49" s="22"/>
      <c r="AB49" s="22"/>
    </row>
    <row r="50" spans="26:28">
      <c r="Z50" s="21"/>
      <c r="AA50" s="22"/>
      <c r="AB50" s="22"/>
    </row>
    <row r="51" spans="26:28">
      <c r="Z51" s="21"/>
      <c r="AA51" s="22"/>
      <c r="AB51" s="22"/>
    </row>
    <row r="52" spans="26:28">
      <c r="Z52" s="21"/>
      <c r="AA52" s="22"/>
      <c r="AB52" s="22"/>
    </row>
    <row r="53" spans="26:28">
      <c r="Z53" s="21"/>
      <c r="AA53" s="22"/>
      <c r="AB53" s="22"/>
    </row>
    <row r="54" spans="26:28">
      <c r="Z54" s="21"/>
      <c r="AA54" s="22"/>
      <c r="AB54" s="22"/>
    </row>
    <row r="55" spans="26:28">
      <c r="Z55" s="21"/>
      <c r="AA55" s="22"/>
      <c r="AB55" s="22"/>
    </row>
    <row r="56" spans="26:28">
      <c r="Z56" s="21"/>
      <c r="AA56" s="22"/>
      <c r="AB56" s="22"/>
    </row>
    <row r="57" spans="26:28">
      <c r="Z57" s="21"/>
      <c r="AA57" s="22"/>
      <c r="AB57" s="22"/>
    </row>
    <row r="58" spans="26:28">
      <c r="Z58" s="21"/>
      <c r="AA58" s="22"/>
      <c r="AB58" s="22"/>
    </row>
    <row r="59" spans="26:28">
      <c r="Z59" s="21"/>
      <c r="AA59" s="22"/>
      <c r="AB59" s="22"/>
    </row>
    <row r="60" spans="26:28">
      <c r="Z60" s="21"/>
      <c r="AA60" s="22"/>
      <c r="AB60" s="22"/>
    </row>
    <row r="61" spans="26:28">
      <c r="Z61" s="21"/>
      <c r="AA61" s="22"/>
      <c r="AB61" s="22"/>
    </row>
    <row r="62" spans="26:28">
      <c r="Z62" s="21"/>
      <c r="AA62" s="22"/>
      <c r="AB62" s="22"/>
    </row>
    <row r="63" spans="26:28">
      <c r="Z63" s="21"/>
      <c r="AA63" s="22"/>
      <c r="AB63" s="22"/>
    </row>
    <row r="64" spans="26:28">
      <c r="Z64" s="21"/>
      <c r="AA64" s="22"/>
      <c r="AB64" s="22"/>
    </row>
    <row r="65" spans="26:28">
      <c r="Z65" s="21"/>
      <c r="AA65" s="22"/>
      <c r="AB65" s="22"/>
    </row>
    <row r="66" spans="26:28">
      <c r="Z66" s="21"/>
      <c r="AA66" s="22"/>
      <c r="AB66" s="22"/>
    </row>
    <row r="67" spans="26:28">
      <c r="Z67" s="21"/>
      <c r="AA67" s="22"/>
      <c r="AB67" s="22"/>
    </row>
    <row r="68" spans="26:28">
      <c r="Z68" s="21"/>
      <c r="AA68" s="22"/>
      <c r="AB68" s="22"/>
    </row>
    <row r="69" spans="26:28">
      <c r="Z69" s="21"/>
      <c r="AA69" s="22"/>
      <c r="AB69" s="22"/>
    </row>
    <row r="70" spans="26:28">
      <c r="Z70" s="21"/>
      <c r="AA70" s="22"/>
      <c r="AB70" s="22"/>
    </row>
    <row r="71" spans="26:28">
      <c r="Z71" s="21"/>
      <c r="AA71" s="22"/>
      <c r="AB71" s="22"/>
    </row>
    <row r="72" spans="26:28">
      <c r="Z72" s="21"/>
      <c r="AA72" s="22"/>
      <c r="AB72" s="22"/>
    </row>
    <row r="73" spans="26:28">
      <c r="Z73" s="21"/>
      <c r="AA73" s="22"/>
      <c r="AB73" s="22"/>
    </row>
    <row r="74" spans="26:28">
      <c r="Z74" s="21"/>
      <c r="AA74" s="22"/>
      <c r="AB74" s="22"/>
    </row>
    <row r="75" spans="26:28">
      <c r="Z75" s="21"/>
      <c r="AA75" s="22"/>
      <c r="AB75" s="22"/>
    </row>
    <row r="76" spans="26:28">
      <c r="Z76" s="21"/>
      <c r="AA76" s="22"/>
      <c r="AB76" s="22"/>
    </row>
    <row r="77" spans="26:28">
      <c r="Z77" s="21"/>
      <c r="AA77" s="22"/>
      <c r="AB77" s="22"/>
    </row>
    <row r="78" spans="26:28">
      <c r="Z78" s="21"/>
      <c r="AA78" s="22"/>
      <c r="AB78" s="22"/>
    </row>
    <row r="79" spans="26:28">
      <c r="Z79" s="21"/>
      <c r="AA79" s="22"/>
      <c r="AB79" s="22"/>
    </row>
    <row r="80" spans="26:28">
      <c r="Z80" s="21"/>
      <c r="AA80" s="22"/>
      <c r="AB80" s="22"/>
    </row>
    <row r="81" spans="26:28">
      <c r="Z81" s="21"/>
      <c r="AA81" s="22"/>
      <c r="AB81" s="22"/>
    </row>
    <row r="82" spans="26:28">
      <c r="Z82" s="21"/>
      <c r="AA82" s="22"/>
      <c r="AB82" s="22"/>
    </row>
    <row r="83" spans="26:28">
      <c r="Z83" s="21"/>
      <c r="AA83" s="22"/>
      <c r="AB83" s="22"/>
    </row>
    <row r="84" spans="26:28">
      <c r="Z84" s="21"/>
      <c r="AA84" s="22"/>
      <c r="AB84" s="22"/>
    </row>
    <row r="85" spans="26:28">
      <c r="Z85" s="21"/>
      <c r="AA85" s="22"/>
      <c r="AB85" s="22"/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DSMT4" shapeId="1025" r:id="rId4"/>
    <oleObject progId="Equation.DSMT4" shapeId="102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2022-06-20T12:19:58Z</dcterms:modified>
</cp:coreProperties>
</file>