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O8" i="1"/>
  <c r="P8" s="1"/>
  <c r="R8" s="1"/>
  <c r="S8" s="1"/>
  <c r="Q9"/>
  <c r="Q10"/>
  <c r="Q11"/>
  <c r="Q12"/>
  <c r="Q13"/>
  <c r="Q14"/>
  <c r="Q15"/>
  <c r="Q16"/>
  <c r="Q17"/>
  <c r="Q18"/>
  <c r="Q19"/>
  <c r="Q20"/>
  <c r="Q21"/>
  <c r="Q8"/>
  <c r="O9"/>
  <c r="P9" s="1"/>
  <c r="R9" s="1"/>
  <c r="O10"/>
  <c r="P10" s="1"/>
  <c r="R10" s="1"/>
  <c r="S10" s="1"/>
  <c r="O11"/>
  <c r="O12"/>
  <c r="O13"/>
  <c r="P13" s="1"/>
  <c r="R13" s="1"/>
  <c r="O14"/>
  <c r="P14" s="1"/>
  <c r="R14" s="1"/>
  <c r="S14" s="1"/>
  <c r="O15"/>
  <c r="O16"/>
  <c r="O17"/>
  <c r="O18"/>
  <c r="O19"/>
  <c r="O20"/>
  <c r="O21"/>
  <c r="P17"/>
  <c r="R17" s="1"/>
  <c r="P18"/>
  <c r="R18" s="1"/>
  <c r="S18" s="1"/>
  <c r="P21"/>
  <c r="R21" s="1"/>
  <c r="P11"/>
  <c r="R11" s="1"/>
  <c r="S11" s="1"/>
  <c r="P12"/>
  <c r="R12" s="1"/>
  <c r="S12" s="1"/>
  <c r="P15"/>
  <c r="R15" s="1"/>
  <c r="S15" s="1"/>
  <c r="P16"/>
  <c r="R16" s="1"/>
  <c r="S16" s="1"/>
  <c r="P19"/>
  <c r="R19" s="1"/>
  <c r="S19" s="1"/>
  <c r="P20"/>
  <c r="R20" s="1"/>
  <c r="S20" s="1"/>
  <c r="M12"/>
  <c r="M9"/>
  <c r="M10"/>
  <c r="M11"/>
  <c r="M13"/>
  <c r="M14"/>
  <c r="M15"/>
  <c r="M16"/>
  <c r="M17"/>
  <c r="M18"/>
  <c r="M19"/>
  <c r="M20"/>
  <c r="M21"/>
  <c r="M8"/>
  <c r="L3"/>
  <c r="S21" l="1"/>
  <c r="S17"/>
  <c r="S13"/>
  <c r="S9"/>
</calcChain>
</file>

<file path=xl/sharedStrings.xml><?xml version="1.0" encoding="utf-8"?>
<sst xmlns="http://schemas.openxmlformats.org/spreadsheetml/2006/main" count="27" uniqueCount="26">
  <si>
    <t xml:space="preserve">Fine Beam Tube Experiment. </t>
  </si>
  <si>
    <t>Winchester College Physics Laboratory P5. 7th February 2017</t>
  </si>
  <si>
    <t>Dr Andrew French.</t>
  </si>
  <si>
    <t>Helmholtz coils</t>
  </si>
  <si>
    <t>error /amps</t>
  </si>
  <si>
    <t>Current I /Amps</t>
  </si>
  <si>
    <t>Voltage /Volts</t>
  </si>
  <si>
    <t>Accelerating PD /volts</t>
  </si>
  <si>
    <t>Beam ring radius /m</t>
  </si>
  <si>
    <t>error /m</t>
  </si>
  <si>
    <t>error /volts</t>
  </si>
  <si>
    <t>2*V/r^2</t>
  </si>
  <si>
    <t>B^2</t>
  </si>
  <si>
    <t>(e/m)*B^2</t>
  </si>
  <si>
    <t>Actual e/m /C/kg</t>
  </si>
  <si>
    <t>B /Tesla</t>
  </si>
  <si>
    <t>mu0</t>
  </si>
  <si>
    <t>N</t>
  </si>
  <si>
    <t>R /m</t>
  </si>
  <si>
    <t>h /m</t>
  </si>
  <si>
    <t>%error</t>
  </si>
  <si>
    <t>Off axis factor</t>
  </si>
  <si>
    <t>Is the actual accelerating PD only 57% of what we think it is?</t>
  </si>
  <si>
    <t>V fudge factor</t>
  </si>
  <si>
    <t>From PowerPoint slides</t>
  </si>
  <si>
    <t>#</t>
  </si>
</sst>
</file>

<file path=xl/styles.xml><?xml version="1.0" encoding="utf-8"?>
<styleSheet xmlns="http://schemas.openxmlformats.org/spreadsheetml/2006/main">
  <numFmts count="4">
    <numFmt numFmtId="164" formatCode="0.000E+00"/>
    <numFmt numFmtId="165" formatCode="0.0000"/>
    <numFmt numFmtId="166" formatCode="0.0"/>
    <numFmt numFmtId="167" formatCode="0.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1" fontId="0" fillId="2" borderId="1" xfId="0" applyNumberForma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left"/>
    </xf>
    <xf numFmtId="166" fontId="0" fillId="0" borderId="1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164" fontId="0" fillId="0" borderId="1" xfId="0" applyNumberFormat="1" applyBorder="1" applyAlignment="1">
      <alignment horizontal="left"/>
    </xf>
    <xf numFmtId="167" fontId="0" fillId="0" borderId="1" xfId="0" applyNumberFormat="1" applyBorder="1" applyAlignment="1">
      <alignment horizontal="left"/>
    </xf>
    <xf numFmtId="166" fontId="0" fillId="0" borderId="0" xfId="0" applyNumberFormat="1" applyBorder="1" applyAlignment="1">
      <alignment horizontal="left"/>
    </xf>
    <xf numFmtId="0" fontId="0" fillId="3" borderId="0" xfId="0" applyFill="1" applyAlignment="1">
      <alignment horizontal="left"/>
    </xf>
    <xf numFmtId="164" fontId="0" fillId="0" borderId="0" xfId="0" applyNumberFormat="1" applyBorder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200"/>
              <a:t>Fine</a:t>
            </a:r>
            <a:r>
              <a:rPr lang="en-GB" sz="1200" baseline="0"/>
              <a:t> Beam experiment</a:t>
            </a:r>
            <a:endParaRPr lang="en-GB" sz="1200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Actual e/m</c:v>
          </c:tx>
          <c:spPr>
            <a:ln w="285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Sheet1!$R$8:$R$21</c:f>
              <c:numCache>
                <c:formatCode>0.000E+00</c:formatCode>
                <c:ptCount val="14"/>
                <c:pt idx="0">
                  <c:v>2.7698848550748735E-7</c:v>
                </c:pt>
                <c:pt idx="1">
                  <c:v>9.574814873346568E-7</c:v>
                </c:pt>
                <c:pt idx="2">
                  <c:v>7.257955631368927E-7</c:v>
                </c:pt>
                <c:pt idx="3">
                  <c:v>6.4455921558230805E-7</c:v>
                </c:pt>
                <c:pt idx="4">
                  <c:v>5.8575423725444772E-7</c:v>
                </c:pt>
                <c:pt idx="5">
                  <c:v>5.2772495472094525E-7</c:v>
                </c:pt>
                <c:pt idx="6">
                  <c:v>4.8126795294627498E-7</c:v>
                </c:pt>
                <c:pt idx="7">
                  <c:v>4.1848895565899264E-7</c:v>
                </c:pt>
                <c:pt idx="8">
                  <c:v>3.6799239603870836E-7</c:v>
                </c:pt>
                <c:pt idx="9">
                  <c:v>3.2352457442930292E-7</c:v>
                </c:pt>
                <c:pt idx="10">
                  <c:v>2.8592286652845298E-7</c:v>
                </c:pt>
                <c:pt idx="11">
                  <c:v>2.5195977961156915E-7</c:v>
                </c:pt>
                <c:pt idx="12">
                  <c:v>4.5689972313939322E-7</c:v>
                </c:pt>
                <c:pt idx="13">
                  <c:v>7.854472422799394E-7</c:v>
                </c:pt>
              </c:numCache>
            </c:numRef>
          </c:xVal>
          <c:yVal>
            <c:numRef>
              <c:f>Sheet1!$S$8:$S$21</c:f>
              <c:numCache>
                <c:formatCode>0.000E+00</c:formatCode>
                <c:ptCount val="14"/>
                <c:pt idx="0">
                  <c:v>49303.950420332752</c:v>
                </c:pt>
                <c:pt idx="1">
                  <c:v>170431.70474556892</c:v>
                </c:pt>
                <c:pt idx="2">
                  <c:v>129191.61023836691</c:v>
                </c:pt>
                <c:pt idx="3">
                  <c:v>114731.54037365083</c:v>
                </c:pt>
                <c:pt idx="4">
                  <c:v>104264.25423129169</c:v>
                </c:pt>
                <c:pt idx="5">
                  <c:v>93935.041940328258</c:v>
                </c:pt>
                <c:pt idx="6">
                  <c:v>85665.69562443695</c:v>
                </c:pt>
                <c:pt idx="7">
                  <c:v>74491.034107300686</c:v>
                </c:pt>
                <c:pt idx="8">
                  <c:v>65502.64649489009</c:v>
                </c:pt>
                <c:pt idx="9">
                  <c:v>57587.374248415923</c:v>
                </c:pt>
                <c:pt idx="10">
                  <c:v>50894.270242064631</c:v>
                </c:pt>
                <c:pt idx="11">
                  <c:v>44848.840770859308</c:v>
                </c:pt>
                <c:pt idx="12">
                  <c:v>81328.150718811987</c:v>
                </c:pt>
                <c:pt idx="13">
                  <c:v>139809.60912582921</c:v>
                </c:pt>
              </c:numCache>
            </c:numRef>
          </c:yVal>
        </c:ser>
        <c:ser>
          <c:idx val="1"/>
          <c:order val="1"/>
          <c:tx>
            <c:v>Measurements</c:v>
          </c:tx>
          <c:spPr>
            <a:ln w="28575">
              <a:noFill/>
            </a:ln>
          </c:spPr>
          <c:marker>
            <c:symbol val="plus"/>
            <c:size val="10"/>
          </c:marker>
          <c:trendline>
            <c:trendlineType val="linear"/>
            <c:dispRSqr val="1"/>
            <c:dispEq val="1"/>
            <c:trendlineLbl>
              <c:layout>
                <c:manualLayout>
                  <c:x val="-8.1309208110644196E-2"/>
                  <c:y val="5.1071614603087886E-2"/>
                </c:manualLayout>
              </c:layout>
              <c:numFmt formatCode="General" sourceLinked="0"/>
            </c:trendlineLbl>
          </c:trendline>
          <c:xVal>
            <c:numRef>
              <c:f>Sheet1!$R$8:$R$21</c:f>
              <c:numCache>
                <c:formatCode>0.000E+00</c:formatCode>
                <c:ptCount val="14"/>
                <c:pt idx="0">
                  <c:v>2.7698848550748735E-7</c:v>
                </c:pt>
                <c:pt idx="1">
                  <c:v>9.574814873346568E-7</c:v>
                </c:pt>
                <c:pt idx="2">
                  <c:v>7.257955631368927E-7</c:v>
                </c:pt>
                <c:pt idx="3">
                  <c:v>6.4455921558230805E-7</c:v>
                </c:pt>
                <c:pt idx="4">
                  <c:v>5.8575423725444772E-7</c:v>
                </c:pt>
                <c:pt idx="5">
                  <c:v>5.2772495472094525E-7</c:v>
                </c:pt>
                <c:pt idx="6">
                  <c:v>4.8126795294627498E-7</c:v>
                </c:pt>
                <c:pt idx="7">
                  <c:v>4.1848895565899264E-7</c:v>
                </c:pt>
                <c:pt idx="8">
                  <c:v>3.6799239603870836E-7</c:v>
                </c:pt>
                <c:pt idx="9">
                  <c:v>3.2352457442930292E-7</c:v>
                </c:pt>
                <c:pt idx="10">
                  <c:v>2.8592286652845298E-7</c:v>
                </c:pt>
                <c:pt idx="11">
                  <c:v>2.5195977961156915E-7</c:v>
                </c:pt>
                <c:pt idx="12">
                  <c:v>4.5689972313939322E-7</c:v>
                </c:pt>
                <c:pt idx="13">
                  <c:v>7.854472422799394E-7</c:v>
                </c:pt>
              </c:numCache>
            </c:numRef>
          </c:xVal>
          <c:yVal>
            <c:numRef>
              <c:f>Sheet1!$Q$8:$Q$21</c:f>
              <c:numCache>
                <c:formatCode>0.000E+00</c:formatCode>
                <c:ptCount val="14"/>
                <c:pt idx="0">
                  <c:v>56864.945753834632</c:v>
                </c:pt>
                <c:pt idx="1">
                  <c:v>174391.10345367689</c:v>
                </c:pt>
                <c:pt idx="2">
                  <c:v>123618.74999999999</c:v>
                </c:pt>
                <c:pt idx="3">
                  <c:v>110020.24741901032</c:v>
                </c:pt>
                <c:pt idx="4">
                  <c:v>98377.710459183669</c:v>
                </c:pt>
                <c:pt idx="5">
                  <c:v>89143.075363359865</c:v>
                </c:pt>
                <c:pt idx="6">
                  <c:v>81001.249479383565</c:v>
                </c:pt>
                <c:pt idx="7">
                  <c:v>69802.427685950403</c:v>
                </c:pt>
                <c:pt idx="8">
                  <c:v>63570.936854621687</c:v>
                </c:pt>
                <c:pt idx="9">
                  <c:v>59858.970042716697</c:v>
                </c:pt>
                <c:pt idx="10">
                  <c:v>55079.354697439776</c:v>
                </c:pt>
                <c:pt idx="11">
                  <c:v>56053.033458281265</c:v>
                </c:pt>
                <c:pt idx="12">
                  <c:v>78550.983972243906</c:v>
                </c:pt>
                <c:pt idx="13">
                  <c:v>150323.02362597923</c:v>
                </c:pt>
              </c:numCache>
            </c:numRef>
          </c:yVal>
        </c:ser>
        <c:axId val="66310528"/>
        <c:axId val="66312448"/>
      </c:scatterChart>
      <c:valAx>
        <c:axId val="6631052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B^2</a:t>
                </a:r>
              </a:p>
            </c:rich>
          </c:tx>
          <c:layout/>
        </c:title>
        <c:numFmt formatCode="0.0E+00" sourceLinked="0"/>
        <c:tickLblPos val="nextTo"/>
        <c:crossAx val="66312448"/>
        <c:crosses val="autoZero"/>
        <c:crossBetween val="midCat"/>
      </c:valAx>
      <c:valAx>
        <c:axId val="66312448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2V/r^2</a:t>
                </a:r>
              </a:p>
            </c:rich>
          </c:tx>
          <c:layout/>
        </c:title>
        <c:numFmt formatCode="0.0E+00" sourceLinked="0"/>
        <c:tickLblPos val="nextTo"/>
        <c:crossAx val="6631052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23</xdr:row>
      <xdr:rowOff>91440</xdr:rowOff>
    </xdr:from>
    <xdr:to>
      <xdr:col>12</xdr:col>
      <xdr:colOff>15240</xdr:colOff>
      <xdr:row>45</xdr:row>
      <xdr:rowOff>22860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23"/>
  <sheetViews>
    <sheetView tabSelected="1" workbookViewId="0">
      <selection activeCell="I6" sqref="I6"/>
    </sheetView>
  </sheetViews>
  <sheetFormatPr defaultRowHeight="14.4"/>
  <cols>
    <col min="1" max="1" width="5.5546875" style="1" customWidth="1"/>
    <col min="2" max="2" width="9.5546875" style="1" customWidth="1"/>
    <col min="3" max="3" width="8" style="1" customWidth="1"/>
    <col min="4" max="4" width="6.109375" style="1" customWidth="1"/>
    <col min="5" max="5" width="13.21875" style="1" customWidth="1"/>
    <col min="6" max="6" width="7.5546875" style="1" customWidth="1"/>
    <col min="7" max="7" width="7.88671875" style="1" customWidth="1"/>
    <col min="8" max="8" width="12.21875" style="1" customWidth="1"/>
    <col min="9" max="9" width="8.33203125" style="1" customWidth="1"/>
    <col min="10" max="10" width="8.88671875" style="1"/>
    <col min="11" max="11" width="11.33203125" style="1" customWidth="1"/>
    <col min="12" max="12" width="8.5546875" style="1" customWidth="1"/>
    <col min="13" max="13" width="7.44140625" style="1" customWidth="1"/>
    <col min="14" max="14" width="8.88671875" style="1"/>
    <col min="15" max="15" width="8.5546875" style="1" customWidth="1"/>
    <col min="16" max="16" width="9.21875" style="1" bestFit="1" customWidth="1"/>
    <col min="17" max="17" width="9.5546875" style="1" bestFit="1" customWidth="1"/>
    <col min="18" max="18" width="9.21875" style="1" customWidth="1"/>
    <col min="19" max="19" width="10.33203125" style="1" customWidth="1"/>
    <col min="20" max="20" width="8.88671875" style="1"/>
    <col min="21" max="21" width="9.21875" style="1" bestFit="1" customWidth="1"/>
    <col min="22" max="16384" width="8.88671875" style="1"/>
  </cols>
  <sheetData>
    <row r="2" spans="1:21">
      <c r="B2" s="2" t="s">
        <v>0</v>
      </c>
    </row>
    <row r="3" spans="1:21" ht="30.6" customHeight="1">
      <c r="B3" s="23" t="s">
        <v>1</v>
      </c>
      <c r="C3" s="24"/>
      <c r="D3" s="24"/>
      <c r="E3" s="24"/>
      <c r="G3" s="3" t="s">
        <v>14</v>
      </c>
      <c r="H3" s="4"/>
      <c r="I3" s="5">
        <v>178000000000</v>
      </c>
      <c r="K3" s="3" t="s">
        <v>16</v>
      </c>
      <c r="L3" s="4">
        <f>4*PI()*0.0000001</f>
        <v>1.2566370614359173E-6</v>
      </c>
      <c r="N3" s="3" t="s">
        <v>17</v>
      </c>
      <c r="O3" s="4">
        <v>130</v>
      </c>
      <c r="Q3" s="3" t="s">
        <v>18</v>
      </c>
      <c r="R3" s="4">
        <v>0.15</v>
      </c>
      <c r="T3" s="3" t="s">
        <v>19</v>
      </c>
      <c r="U3" s="4">
        <v>7.4999999999999997E-2</v>
      </c>
    </row>
    <row r="4" spans="1:21">
      <c r="B4" s="1" t="s">
        <v>2</v>
      </c>
    </row>
    <row r="5" spans="1:21">
      <c r="G5" s="20" t="s">
        <v>23</v>
      </c>
      <c r="H5" s="20"/>
      <c r="I5" s="20">
        <v>0.56999999999999995</v>
      </c>
      <c r="K5" s="1" t="s">
        <v>22</v>
      </c>
    </row>
    <row r="6" spans="1:21" ht="30" customHeight="1">
      <c r="A6" s="6"/>
      <c r="B6" s="7" t="s">
        <v>3</v>
      </c>
      <c r="C6" s="8"/>
      <c r="D6" s="6"/>
      <c r="E6" s="6"/>
      <c r="F6" s="6"/>
      <c r="G6" s="6"/>
      <c r="H6" s="6"/>
      <c r="I6" s="6"/>
      <c r="J6" s="6"/>
      <c r="K6" s="22" t="s">
        <v>24</v>
      </c>
      <c r="L6" s="6"/>
      <c r="M6" s="6"/>
      <c r="N6" s="6"/>
      <c r="O6" s="6"/>
    </row>
    <row r="7" spans="1:21" ht="28.8">
      <c r="A7" s="9" t="s">
        <v>25</v>
      </c>
      <c r="B7" s="9" t="s">
        <v>5</v>
      </c>
      <c r="C7" s="9" t="s">
        <v>4</v>
      </c>
      <c r="D7" s="6"/>
      <c r="E7" s="9" t="s">
        <v>6</v>
      </c>
      <c r="F7" s="9" t="s">
        <v>10</v>
      </c>
      <c r="G7" s="6"/>
      <c r="H7" s="9" t="s">
        <v>7</v>
      </c>
      <c r="I7" s="9" t="s">
        <v>10</v>
      </c>
      <c r="J7" s="6"/>
      <c r="K7" s="9" t="s">
        <v>8</v>
      </c>
      <c r="L7" s="9" t="s">
        <v>9</v>
      </c>
      <c r="M7" s="9" t="s">
        <v>20</v>
      </c>
      <c r="N7" s="10"/>
      <c r="O7" s="9" t="s">
        <v>21</v>
      </c>
      <c r="P7" s="11" t="s">
        <v>15</v>
      </c>
      <c r="Q7" s="12" t="s">
        <v>11</v>
      </c>
      <c r="R7" s="12" t="s">
        <v>12</v>
      </c>
      <c r="S7" s="12" t="s">
        <v>13</v>
      </c>
      <c r="U7" s="16"/>
    </row>
    <row r="8" spans="1:21">
      <c r="A8" s="13">
        <v>1</v>
      </c>
      <c r="B8" s="18">
        <v>0.68899999999999995</v>
      </c>
      <c r="C8" s="13">
        <v>5.0000000000000001E-3</v>
      </c>
      <c r="E8" s="13">
        <v>2.96</v>
      </c>
      <c r="F8" s="13">
        <v>0.02</v>
      </c>
      <c r="H8" s="13">
        <v>176</v>
      </c>
      <c r="I8" s="13">
        <v>0.5</v>
      </c>
      <c r="K8" s="14">
        <v>5.9400000000000001E-2</v>
      </c>
      <c r="L8" s="14">
        <v>5.0000000000000001E-4</v>
      </c>
      <c r="M8" s="15">
        <f>100*L8/K8</f>
        <v>0.84175084175084181</v>
      </c>
      <c r="N8" s="19"/>
      <c r="O8" s="13">
        <f>1-0.02*K8/0.06</f>
        <v>0.98019999999999996</v>
      </c>
      <c r="P8" s="17">
        <f t="shared" ref="P8:P21" si="0">O8*($L$3*$O$3/$R$3)*B8*((1+($U$3/$R$3)^2)^-1.5)</f>
        <v>5.2629695563197719E-4</v>
      </c>
      <c r="Q8" s="17">
        <f t="shared" ref="Q8:Q21" si="1">$I$5*2*H8/(K8^2)</f>
        <v>56864.945753834632</v>
      </c>
      <c r="R8" s="17">
        <f>P8^2</f>
        <v>2.7698848550748735E-7</v>
      </c>
      <c r="S8" s="17">
        <f>$I$3*R8</f>
        <v>49303.950420332752</v>
      </c>
      <c r="U8" s="21"/>
    </row>
    <row r="9" spans="1:21">
      <c r="A9" s="13">
        <v>2</v>
      </c>
      <c r="B9" s="18">
        <v>1.27</v>
      </c>
      <c r="E9" s="13">
        <v>5.59</v>
      </c>
      <c r="H9" s="13">
        <v>175.8</v>
      </c>
      <c r="K9" s="14">
        <v>3.39E-2</v>
      </c>
      <c r="L9" s="14">
        <v>3.0000000000000001E-3</v>
      </c>
      <c r="M9" s="15">
        <f t="shared" ref="M9:M21" si="2">100*L9/K9</f>
        <v>8.8495575221238933</v>
      </c>
      <c r="N9" s="19"/>
      <c r="O9" s="13">
        <f t="shared" ref="O9:O21" si="3">1-0.02*K9/0.06</f>
        <v>0.98870000000000002</v>
      </c>
      <c r="P9" s="17">
        <f t="shared" si="0"/>
        <v>9.785098299632236E-4</v>
      </c>
      <c r="Q9" s="17">
        <f t="shared" si="1"/>
        <v>174391.10345367689</v>
      </c>
      <c r="R9" s="17">
        <f t="shared" ref="R9:R21" si="4">P9^2</f>
        <v>9.574814873346568E-7</v>
      </c>
      <c r="S9" s="17">
        <f t="shared" ref="S9:S21" si="5">$I$3*R9</f>
        <v>170431.70474556892</v>
      </c>
      <c r="U9" s="21"/>
    </row>
    <row r="10" spans="1:21">
      <c r="A10" s="13">
        <v>3</v>
      </c>
      <c r="B10" s="18">
        <v>1.1080000000000001</v>
      </c>
      <c r="E10" s="13">
        <v>4.8099999999999996</v>
      </c>
      <c r="H10" s="13">
        <v>173.5</v>
      </c>
      <c r="K10" s="14">
        <v>0.04</v>
      </c>
      <c r="L10" s="14">
        <v>3.5500000000000002E-3</v>
      </c>
      <c r="M10" s="15">
        <f t="shared" si="2"/>
        <v>8.875</v>
      </c>
      <c r="N10" s="19"/>
      <c r="O10" s="13">
        <f t="shared" si="3"/>
        <v>0.98666666666666669</v>
      </c>
      <c r="P10" s="17">
        <f t="shared" si="0"/>
        <v>8.5193636096652942E-4</v>
      </c>
      <c r="Q10" s="17">
        <f t="shared" si="1"/>
        <v>123618.74999999999</v>
      </c>
      <c r="R10" s="17">
        <f t="shared" si="4"/>
        <v>7.257955631368927E-7</v>
      </c>
      <c r="S10" s="17">
        <f t="shared" si="5"/>
        <v>129191.61023836691</v>
      </c>
      <c r="U10" s="21"/>
    </row>
    <row r="11" spans="1:21">
      <c r="A11" s="13">
        <v>4</v>
      </c>
      <c r="B11" s="18">
        <v>1.0449999999999999</v>
      </c>
      <c r="E11" s="13">
        <v>4.55</v>
      </c>
      <c r="H11" s="13">
        <v>173.5</v>
      </c>
      <c r="K11" s="14">
        <v>4.24E-2</v>
      </c>
      <c r="L11" s="14">
        <v>3.3500000000000001E-3</v>
      </c>
      <c r="M11" s="15">
        <f t="shared" si="2"/>
        <v>7.9009433962264159</v>
      </c>
      <c r="N11" s="19"/>
      <c r="O11" s="13">
        <f t="shared" si="3"/>
        <v>0.98586666666666667</v>
      </c>
      <c r="P11" s="17">
        <f t="shared" si="0"/>
        <v>8.0284445291868838E-4</v>
      </c>
      <c r="Q11" s="17">
        <f t="shared" si="1"/>
        <v>110020.24741901032</v>
      </c>
      <c r="R11" s="17">
        <f t="shared" si="4"/>
        <v>6.4455921558230805E-7</v>
      </c>
      <c r="S11" s="17">
        <f t="shared" si="5"/>
        <v>114731.54037365083</v>
      </c>
      <c r="U11" s="21"/>
    </row>
    <row r="12" spans="1:21">
      <c r="A12" s="13">
        <v>5</v>
      </c>
      <c r="B12" s="18">
        <v>0.997</v>
      </c>
      <c r="E12" s="13">
        <v>4.3600000000000003</v>
      </c>
      <c r="H12" s="13">
        <v>173.2</v>
      </c>
      <c r="K12" s="14">
        <v>4.48E-2</v>
      </c>
      <c r="L12" s="14">
        <v>3.8500000000000001E-3</v>
      </c>
      <c r="M12" s="15">
        <f t="shared" si="2"/>
        <v>8.59375</v>
      </c>
      <c r="N12" s="19"/>
      <c r="O12" s="13">
        <f t="shared" si="3"/>
        <v>0.98506666666666665</v>
      </c>
      <c r="P12" s="17">
        <f t="shared" si="0"/>
        <v>7.6534582853403452E-4</v>
      </c>
      <c r="Q12" s="17">
        <f t="shared" si="1"/>
        <v>98377.710459183669</v>
      </c>
      <c r="R12" s="17">
        <f t="shared" si="4"/>
        <v>5.8575423725444772E-7</v>
      </c>
      <c r="S12" s="17">
        <f t="shared" si="5"/>
        <v>104264.25423129169</v>
      </c>
      <c r="U12" s="21"/>
    </row>
    <row r="13" spans="1:21">
      <c r="A13" s="13">
        <v>6</v>
      </c>
      <c r="B13" s="18">
        <v>0.94699999999999995</v>
      </c>
      <c r="E13" s="13">
        <v>4.16</v>
      </c>
      <c r="H13" s="13">
        <v>172</v>
      </c>
      <c r="K13" s="14">
        <v>4.6899999999999997E-2</v>
      </c>
      <c r="L13" s="14">
        <v>3.8999999999999998E-3</v>
      </c>
      <c r="M13" s="15">
        <f t="shared" si="2"/>
        <v>8.3155650319829419</v>
      </c>
      <c r="N13" s="19"/>
      <c r="O13" s="13">
        <f t="shared" si="3"/>
        <v>0.98436666666666661</v>
      </c>
      <c r="P13" s="17">
        <f t="shared" si="0"/>
        <v>7.2644680102602508E-4</v>
      </c>
      <c r="Q13" s="17">
        <f t="shared" si="1"/>
        <v>89143.075363359865</v>
      </c>
      <c r="R13" s="17">
        <f t="shared" si="4"/>
        <v>5.2772495472094525E-7</v>
      </c>
      <c r="S13" s="17">
        <f t="shared" si="5"/>
        <v>93935.041940328258</v>
      </c>
      <c r="U13" s="21"/>
    </row>
    <row r="14" spans="1:21">
      <c r="A14" s="13">
        <v>7</v>
      </c>
      <c r="B14" s="18">
        <v>0.90500000000000003</v>
      </c>
      <c r="E14" s="13">
        <v>4</v>
      </c>
      <c r="H14" s="13">
        <v>170.6</v>
      </c>
      <c r="K14" s="14">
        <v>4.9000000000000002E-2</v>
      </c>
      <c r="L14" s="14">
        <v>3.7000000000000002E-3</v>
      </c>
      <c r="M14" s="15">
        <f t="shared" si="2"/>
        <v>7.5510204081632653</v>
      </c>
      <c r="N14" s="19"/>
      <c r="O14" s="13">
        <f t="shared" si="3"/>
        <v>0.98366666666666669</v>
      </c>
      <c r="P14" s="17">
        <f t="shared" si="0"/>
        <v>6.9373478574039733E-4</v>
      </c>
      <c r="Q14" s="17">
        <f t="shared" si="1"/>
        <v>81001.249479383565</v>
      </c>
      <c r="R14" s="17">
        <f t="shared" si="4"/>
        <v>4.8126795294627498E-7</v>
      </c>
      <c r="S14" s="17">
        <f t="shared" si="5"/>
        <v>85665.69562443695</v>
      </c>
      <c r="U14" s="21"/>
    </row>
    <row r="15" spans="1:21">
      <c r="A15" s="13">
        <v>8</v>
      </c>
      <c r="B15" s="18">
        <v>0.84499999999999997</v>
      </c>
      <c r="E15" s="13">
        <v>3.75</v>
      </c>
      <c r="H15" s="13">
        <v>170.7</v>
      </c>
      <c r="K15" s="14">
        <v>5.28E-2</v>
      </c>
      <c r="L15" s="14">
        <v>4.1000000000000003E-3</v>
      </c>
      <c r="M15" s="15">
        <f t="shared" si="2"/>
        <v>7.7651515151515156</v>
      </c>
      <c r="N15" s="19"/>
      <c r="O15" s="13">
        <f t="shared" si="3"/>
        <v>0.98240000000000005</v>
      </c>
      <c r="P15" s="17">
        <f t="shared" si="0"/>
        <v>6.4690722337827752E-4</v>
      </c>
      <c r="Q15" s="17">
        <f t="shared" si="1"/>
        <v>69802.427685950403</v>
      </c>
      <c r="R15" s="17">
        <f t="shared" si="4"/>
        <v>4.1848895565899264E-7</v>
      </c>
      <c r="S15" s="17">
        <f t="shared" si="5"/>
        <v>74491.034107300686</v>
      </c>
      <c r="U15" s="21"/>
    </row>
    <row r="16" spans="1:21">
      <c r="A16" s="13">
        <v>9</v>
      </c>
      <c r="B16" s="18">
        <v>0.79300000000000004</v>
      </c>
      <c r="E16" s="13">
        <v>3.49</v>
      </c>
      <c r="H16" s="13">
        <v>169.3</v>
      </c>
      <c r="K16" s="14">
        <v>5.5100000000000003E-2</v>
      </c>
      <c r="L16" s="14">
        <v>3.0000000000000001E-3</v>
      </c>
      <c r="M16" s="15">
        <f t="shared" si="2"/>
        <v>5.4446460980036289</v>
      </c>
      <c r="N16" s="19"/>
      <c r="O16" s="13">
        <f t="shared" si="3"/>
        <v>0.98163333333333336</v>
      </c>
      <c r="P16" s="17">
        <f t="shared" si="0"/>
        <v>6.0662376811225288E-4</v>
      </c>
      <c r="Q16" s="17">
        <f t="shared" si="1"/>
        <v>63570.936854621687</v>
      </c>
      <c r="R16" s="17">
        <f t="shared" si="4"/>
        <v>3.6799239603870836E-7</v>
      </c>
      <c r="S16" s="17">
        <f t="shared" si="5"/>
        <v>65502.64649489009</v>
      </c>
      <c r="U16" s="21"/>
    </row>
    <row r="17" spans="1:21">
      <c r="A17" s="13">
        <v>10</v>
      </c>
      <c r="B17" s="18">
        <v>0.74399999999999999</v>
      </c>
      <c r="E17" s="13">
        <v>3.3</v>
      </c>
      <c r="H17" s="13">
        <v>170</v>
      </c>
      <c r="K17" s="14">
        <v>5.6899999999999999E-2</v>
      </c>
      <c r="L17" s="14">
        <v>2.4499999999999999E-3</v>
      </c>
      <c r="M17" s="15">
        <f t="shared" si="2"/>
        <v>4.3057996485061514</v>
      </c>
      <c r="N17" s="19"/>
      <c r="O17" s="13">
        <f t="shared" si="3"/>
        <v>0.98103333333333331</v>
      </c>
      <c r="P17" s="17">
        <f t="shared" si="0"/>
        <v>5.6879220672342455E-4</v>
      </c>
      <c r="Q17" s="17">
        <f t="shared" si="1"/>
        <v>59858.970042716697</v>
      </c>
      <c r="R17" s="17">
        <f t="shared" si="4"/>
        <v>3.2352457442930292E-7</v>
      </c>
      <c r="S17" s="17">
        <f t="shared" si="5"/>
        <v>57587.374248415923</v>
      </c>
      <c r="U17" s="21"/>
    </row>
    <row r="18" spans="1:21">
      <c r="A18" s="13">
        <v>11</v>
      </c>
      <c r="B18" s="18">
        <v>0.7</v>
      </c>
      <c r="E18" s="13">
        <v>3.06</v>
      </c>
      <c r="H18" s="13">
        <v>169.9</v>
      </c>
      <c r="K18" s="14">
        <v>5.9299999999999999E-2</v>
      </c>
      <c r="L18" s="14">
        <v>1.65E-3</v>
      </c>
      <c r="M18" s="15">
        <f t="shared" si="2"/>
        <v>2.7824620573355818</v>
      </c>
      <c r="N18" s="19"/>
      <c r="O18" s="13">
        <f t="shared" si="3"/>
        <v>0.98023333333333329</v>
      </c>
      <c r="P18" s="17">
        <f t="shared" si="0"/>
        <v>5.347175577147743E-4</v>
      </c>
      <c r="Q18" s="17">
        <f t="shared" si="1"/>
        <v>55079.354697439776</v>
      </c>
      <c r="R18" s="17">
        <f t="shared" si="4"/>
        <v>2.8592286652845298E-7</v>
      </c>
      <c r="S18" s="17">
        <f t="shared" si="5"/>
        <v>50894.270242064631</v>
      </c>
      <c r="U18" s="21"/>
    </row>
    <row r="19" spans="1:21">
      <c r="A19" s="13">
        <v>12</v>
      </c>
      <c r="B19" s="18">
        <v>0.65700000000000003</v>
      </c>
      <c r="E19" s="13">
        <v>2.88</v>
      </c>
      <c r="H19" s="13">
        <v>170</v>
      </c>
      <c r="K19" s="14">
        <v>5.8799999999999998E-2</v>
      </c>
      <c r="L19" s="14">
        <v>1.3500000000000001E-3</v>
      </c>
      <c r="M19" s="15">
        <f t="shared" si="2"/>
        <v>2.295918367346939</v>
      </c>
      <c r="N19" s="19"/>
      <c r="O19" s="13">
        <f t="shared" si="3"/>
        <v>0.98040000000000005</v>
      </c>
      <c r="P19" s="17">
        <f t="shared" si="0"/>
        <v>5.0195595385608201E-4</v>
      </c>
      <c r="Q19" s="17">
        <f t="shared" si="1"/>
        <v>56053.033458281265</v>
      </c>
      <c r="R19" s="17">
        <f t="shared" si="4"/>
        <v>2.5195977961156915E-7</v>
      </c>
      <c r="S19" s="17">
        <f t="shared" si="5"/>
        <v>44848.840770859308</v>
      </c>
      <c r="U19" s="21"/>
    </row>
    <row r="20" spans="1:21">
      <c r="A20" s="13">
        <v>13</v>
      </c>
      <c r="B20" s="18">
        <v>0.88200000000000001</v>
      </c>
      <c r="E20" s="13">
        <v>3.91</v>
      </c>
      <c r="H20" s="13">
        <v>170.2</v>
      </c>
      <c r="K20" s="14">
        <v>4.9700000000000001E-2</v>
      </c>
      <c r="L20" s="14">
        <v>4.0000000000000001E-3</v>
      </c>
      <c r="M20" s="15">
        <f t="shared" si="2"/>
        <v>8.0482897384305829</v>
      </c>
      <c r="N20" s="19"/>
      <c r="O20" s="13">
        <f t="shared" si="3"/>
        <v>0.98343333333333338</v>
      </c>
      <c r="P20" s="17">
        <f t="shared" si="0"/>
        <v>6.7594357984923062E-4</v>
      </c>
      <c r="Q20" s="17">
        <f t="shared" si="1"/>
        <v>78550.983972243906</v>
      </c>
      <c r="R20" s="17">
        <f t="shared" si="4"/>
        <v>4.5689972313939322E-7</v>
      </c>
      <c r="S20" s="17">
        <f t="shared" si="5"/>
        <v>81328.150718811987</v>
      </c>
      <c r="U20" s="21"/>
    </row>
    <row r="21" spans="1:21">
      <c r="A21" s="13">
        <v>14</v>
      </c>
      <c r="B21" s="18">
        <v>1.151</v>
      </c>
      <c r="E21" s="13">
        <v>5.13</v>
      </c>
      <c r="H21" s="13">
        <v>169</v>
      </c>
      <c r="K21" s="14">
        <v>3.5799999999999998E-2</v>
      </c>
      <c r="L21" s="14">
        <v>2.9499999999999999E-3</v>
      </c>
      <c r="M21" s="15">
        <f t="shared" si="2"/>
        <v>8.2402234636871512</v>
      </c>
      <c r="N21" s="19"/>
      <c r="O21" s="13">
        <f t="shared" si="3"/>
        <v>0.98806666666666665</v>
      </c>
      <c r="P21" s="17">
        <f t="shared" si="0"/>
        <v>8.8625461481446708E-4</v>
      </c>
      <c r="Q21" s="17">
        <f t="shared" si="1"/>
        <v>150323.02362597923</v>
      </c>
      <c r="R21" s="17">
        <f t="shared" si="4"/>
        <v>7.854472422799394E-7</v>
      </c>
      <c r="S21" s="17">
        <f t="shared" si="5"/>
        <v>139809.60912582921</v>
      </c>
      <c r="U21" s="21"/>
    </row>
    <row r="22" spans="1:21">
      <c r="U22" s="16"/>
    </row>
    <row r="23" spans="1:21">
      <c r="U23" s="16"/>
    </row>
  </sheetData>
  <mergeCells count="1">
    <mergeCell ref="B3:E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2017-02-12T19:51:16Z</dcterms:modified>
</cp:coreProperties>
</file>